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Instruções" sheetId="1" r:id="rId1"/>
    <sheet name="Resultados dos Estudos" sheetId="2" r:id="rId2"/>
    <sheet name="Fechamento" sheetId="3" r:id="rId3"/>
  </sheets>
  <definedNames/>
  <calcPr fullCalcOnLoad="1"/>
</workbook>
</file>

<file path=xl/sharedStrings.xml><?xml version="1.0" encoding="utf-8"?>
<sst xmlns="http://schemas.openxmlformats.org/spreadsheetml/2006/main" count="382" uniqueCount="138">
  <si>
    <t>Transporte</t>
  </si>
  <si>
    <t>Persistência</t>
  </si>
  <si>
    <t>Bioconcentração</t>
  </si>
  <si>
    <t>Diversos organismos</t>
  </si>
  <si>
    <t>Solubilidade</t>
  </si>
  <si>
    <t>Hidrólise</t>
  </si>
  <si>
    <t>Log Kow</t>
  </si>
  <si>
    <t>Micro-organismos</t>
  </si>
  <si>
    <t>Mobilidade</t>
  </si>
  <si>
    <t>Fotólise</t>
  </si>
  <si>
    <t>FBC X 2</t>
  </si>
  <si>
    <t>Minhocas</t>
  </si>
  <si>
    <t>Adsorção</t>
  </si>
  <si>
    <t>Biodegradabilidade x 2</t>
  </si>
  <si>
    <t>Microcrustáceos</t>
  </si>
  <si>
    <t>Total</t>
  </si>
  <si>
    <t>Algas</t>
  </si>
  <si>
    <t>Peixes</t>
  </si>
  <si>
    <t>Aves</t>
  </si>
  <si>
    <t>Abelhas</t>
  </si>
  <si>
    <t>Oral (rato)</t>
  </si>
  <si>
    <t>Classe - PPA</t>
  </si>
  <si>
    <t>Total (peso 2)</t>
  </si>
  <si>
    <t>Parâmetros de Análise dos Testes - Anexo IV da Portaria 84</t>
  </si>
  <si>
    <t>C.08 - Solubilidade</t>
  </si>
  <si>
    <t>Pouco solúvel</t>
  </si>
  <si>
    <t>Medianamente solúvel</t>
  </si>
  <si>
    <t>Muito Solúvel</t>
  </si>
  <si>
    <t>Altamente Solúvel</t>
  </si>
  <si>
    <t>mg/L</t>
  </si>
  <si>
    <t>Informar valor</t>
  </si>
  <si>
    <t>Classificação</t>
  </si>
  <si>
    <t>C.12 - Hidrólise</t>
  </si>
  <si>
    <t>Altamente hidrolisável</t>
  </si>
  <si>
    <t>Muito hidrolisável</t>
  </si>
  <si>
    <t>Medianamente hidrolisável</t>
  </si>
  <si>
    <t>Pouco hidrolisável</t>
  </si>
  <si>
    <t>E.2 - Mobilidade (lixiviação)</t>
  </si>
  <si>
    <t>Rf</t>
  </si>
  <si>
    <t>Pouco móvel</t>
  </si>
  <si>
    <t>Medianamente móvel</t>
  </si>
  <si>
    <t>Muito móvel</t>
  </si>
  <si>
    <t>Altamente móvel</t>
  </si>
  <si>
    <t>E.3 - Adsorção</t>
  </si>
  <si>
    <t>Kads</t>
  </si>
  <si>
    <t>Pouca adsorção</t>
  </si>
  <si>
    <t>Muita adsorção</t>
  </si>
  <si>
    <t>Alta adsorção</t>
  </si>
  <si>
    <t>C.13 - Fotólise</t>
  </si>
  <si>
    <t>Sofre fotólise</t>
  </si>
  <si>
    <t>Não sofre fotólise</t>
  </si>
  <si>
    <t>%</t>
  </si>
  <si>
    <t>Pouco persistente</t>
  </si>
  <si>
    <t>Medianamente persistente</t>
  </si>
  <si>
    <t>Muito persistente</t>
  </si>
  <si>
    <t>Altamente persistente</t>
  </si>
  <si>
    <r>
      <t>Estudo 1.</t>
    </r>
    <r>
      <rPr>
        <sz val="10"/>
        <rFont val="Arial"/>
        <family val="2"/>
      </rPr>
      <t xml:space="preserve"> E.1.2 - Biodegradabilidade (quanto ao % CO2 em 28 dias)</t>
    </r>
  </si>
  <si>
    <r>
      <t>Estudo 2.</t>
    </r>
    <r>
      <rPr>
        <sz val="10"/>
        <rFont val="Arial"/>
        <family val="2"/>
      </rPr>
      <t xml:space="preserve"> E.1.2 - Biodegradabilidade - quanto à meia-vida</t>
    </r>
  </si>
  <si>
    <t>Para classificar a biodegradabilidade, utilizar Estudo 1 ou Estudo 2?</t>
  </si>
  <si>
    <t>Informar nº</t>
  </si>
  <si>
    <t>D.7 - Fator de Bioconcentração</t>
  </si>
  <si>
    <t>FBC</t>
  </si>
  <si>
    <t>Pouco ou não bioconcentrável</t>
  </si>
  <si>
    <t>Medianamente bioconcentrável</t>
  </si>
  <si>
    <t>Muito bioconcentrável</t>
  </si>
  <si>
    <t>Altamente bioconcentrável</t>
  </si>
  <si>
    <t>D.01 - Micro-organismos do solo</t>
  </si>
  <si>
    <t>Não produziu efeitos</t>
  </si>
  <si>
    <t>D.3 - Organismos do solo (minhoca)</t>
  </si>
  <si>
    <t>CL50 14 dias (mg/kg-solo)</t>
  </si>
  <si>
    <t>Pouco tóxico</t>
  </si>
  <si>
    <t>Medianamente tóxico</t>
  </si>
  <si>
    <t>Muito tóxico</t>
  </si>
  <si>
    <t>Altamente tóxico</t>
  </si>
  <si>
    <r>
      <t xml:space="preserve">Organismos aquáticos - </t>
    </r>
    <r>
      <rPr>
        <b/>
        <sz val="10"/>
        <rFont val="Arial"/>
        <family val="2"/>
      </rPr>
      <t>Algas</t>
    </r>
  </si>
  <si>
    <r>
      <t xml:space="preserve">Organismos aquáticos - </t>
    </r>
    <r>
      <rPr>
        <b/>
        <sz val="10"/>
        <rFont val="Arial"/>
        <family val="2"/>
      </rPr>
      <t>Microcrustáceos</t>
    </r>
  </si>
  <si>
    <r>
      <t xml:space="preserve">Organismos aquáticos - </t>
    </r>
    <r>
      <rPr>
        <b/>
        <sz val="10"/>
        <rFont val="Arial"/>
        <family val="2"/>
      </rPr>
      <t>Peixes</t>
    </r>
  </si>
  <si>
    <t>CE50 (mg/L) - 72h</t>
  </si>
  <si>
    <t>CL50 (mg/L) - 96h</t>
  </si>
  <si>
    <r>
      <t>Estudo 1.</t>
    </r>
    <r>
      <rPr>
        <sz val="10"/>
        <rFont val="Arial"/>
        <family val="2"/>
      </rPr>
      <t xml:space="preserve"> D.8.1 - Aves agudo (gavagem)</t>
    </r>
  </si>
  <si>
    <t>DL50 (mg/kg-peso vivo) - 14 dias</t>
  </si>
  <si>
    <r>
      <t>Estudo 2.</t>
    </r>
    <r>
      <rPr>
        <sz val="10"/>
        <rFont val="Arial"/>
        <family val="2"/>
      </rPr>
      <t xml:space="preserve"> D.8.2 - Aves agudo (dieta)</t>
    </r>
  </si>
  <si>
    <t>DL50 (mg/kg-ração) - 5 dias</t>
  </si>
  <si>
    <r>
      <t>Estudo 1.</t>
    </r>
    <r>
      <rPr>
        <sz val="10"/>
        <rFont val="Arial"/>
        <family val="2"/>
      </rPr>
      <t xml:space="preserve"> D.4 - Abelha (contato)</t>
    </r>
  </si>
  <si>
    <r>
      <t>DL50 (</t>
    </r>
    <r>
      <rPr>
        <sz val="10"/>
        <rFont val="Arial"/>
        <family val="0"/>
      </rPr>
      <t>µ</t>
    </r>
    <r>
      <rPr>
        <sz val="10"/>
        <rFont val="Arial"/>
        <family val="2"/>
      </rPr>
      <t>g/abelha) - 48h</t>
    </r>
  </si>
  <si>
    <t>DL50 (mg/kg-peso vivo)</t>
  </si>
  <si>
    <r>
      <t>Produto líquido</t>
    </r>
    <r>
      <rPr>
        <sz val="10"/>
        <rFont val="Arial"/>
        <family val="2"/>
      </rPr>
      <t xml:space="preserve"> - Oral aguda para ratos</t>
    </r>
  </si>
  <si>
    <r>
      <t>Produto sólido</t>
    </r>
    <r>
      <rPr>
        <sz val="10"/>
        <rFont val="Arial"/>
        <family val="2"/>
      </rPr>
      <t xml:space="preserve"> - Oral aguda para ratos</t>
    </r>
  </si>
  <si>
    <t>Para classificar Oral aguda para ratos, produto líquido (1) ou sólido (2)?</t>
  </si>
  <si>
    <t>≤</t>
  </si>
  <si>
    <t>˂</t>
  </si>
  <si>
    <t>˃</t>
  </si>
  <si>
    <t>S</t>
  </si>
  <si>
    <r>
      <t>t</t>
    </r>
    <r>
      <rPr>
        <vertAlign val="subscript"/>
        <sz val="10"/>
        <rFont val="Arial"/>
        <family val="2"/>
      </rPr>
      <t>1/2</t>
    </r>
  </si>
  <si>
    <r>
      <t>t</t>
    </r>
    <r>
      <rPr>
        <vertAlign val="subscript"/>
        <sz val="10"/>
        <rFont val="Arial"/>
        <family val="2"/>
      </rPr>
      <t>1/2</t>
    </r>
  </si>
  <si>
    <r>
      <t>t</t>
    </r>
    <r>
      <rPr>
        <vertAlign val="subscript"/>
        <sz val="10"/>
        <rFont val="Arial"/>
        <family val="2"/>
      </rPr>
      <t>1/2</t>
    </r>
    <r>
      <rPr>
        <sz val="10"/>
        <rFont val="Arial"/>
        <family val="2"/>
      </rPr>
      <t xml:space="preserve"> vida (dias)</t>
    </r>
  </si>
  <si>
    <r>
      <t>t</t>
    </r>
    <r>
      <rPr>
        <vertAlign val="subscript"/>
        <sz val="10"/>
        <rFont val="Arial"/>
        <family val="2"/>
      </rPr>
      <t>1/2</t>
    </r>
    <r>
      <rPr>
        <sz val="10"/>
        <rFont val="Arial"/>
        <family val="2"/>
      </rPr>
      <t xml:space="preserve"> vida (horas)</t>
    </r>
  </si>
  <si>
    <t>Produziu efeitos nas taxas de respiração e nitrogenação</t>
  </si>
  <si>
    <t>x</t>
  </si>
  <si>
    <t>CE50 (mg/L) - 48h</t>
  </si>
  <si>
    <t>Este produto é ALTAMENTE MÓVEL, apresentando alto potencial de deslocamento no solo, podendo atingir principalmente águas subterrâneas</t>
  </si>
  <si>
    <t>Este produto é ALTAMENTE BIOCONCENTRÁVEL em peixes.</t>
  </si>
  <si>
    <t>Este produto é ALTAMENTE PERSISTENTE no meio ambiente.</t>
  </si>
  <si>
    <t>Este produto é ALTAMENTE TÓXICO para organismos do solo.</t>
  </si>
  <si>
    <t>Este produto é ALTAMENTE TÓXICO para minhocas.</t>
  </si>
  <si>
    <t>Este produto é ALTAMENTE TÓXICO para organismos aquáticos.</t>
  </si>
  <si>
    <t>Este produto é ALTAMENTE TÓXICO para aves.</t>
  </si>
  <si>
    <t>Este produto é ALTAMENTE TÓXICO para abelhas, podendo atingir outros insetos benéficos. Não aplique o produto no período de maior visitação de abelhas.</t>
  </si>
  <si>
    <t>Este produto é ALTAMENTE TÓXICO quando ingerido por mamíferos</t>
  </si>
  <si>
    <t>Frases de advertência</t>
  </si>
  <si>
    <t>INSTITUTO BRASILEIRO DO MEIO AMBIENTE E DOS RECURSOS NATURAIS RENOVÁVEIS</t>
  </si>
  <si>
    <t>Sistema de Classificação quanto ao Potencial de Periculosidade Ambiental - PPA</t>
  </si>
  <si>
    <t>100% dos testes de ecotoxicidade na Classe I</t>
  </si>
  <si>
    <t>Testes de bioconcentração, persistência e toxicidade para mamíferos todos na Classe I</t>
  </si>
  <si>
    <t>Testes de bioconcentração e persistência Classe I e 50% dos testes de toxicidade aguda na Classe I</t>
  </si>
  <si>
    <t>Condições que enquadram como Produto Impeditivo de Obtenção de Registro (PIOR)</t>
  </si>
  <si>
    <t>Para classificar Aves, informe (1) para considerar somente o estudo de gavagem e</t>
  </si>
  <si>
    <t xml:space="preserve"> (2) para realizar o ajuste com os dois estudos, gavagem e dieta.</t>
  </si>
  <si>
    <t>&lt;</t>
  </si>
  <si>
    <t>COORDENAÇÃO-GERAL DE AVALIAÇÃO E CONTROLE DE SUBSTÂNCIAS QUÍMICAS</t>
  </si>
  <si>
    <t>DIRETORIA DE QUALIDADE AMBIENTAL</t>
  </si>
  <si>
    <t>COORDENAÇÃO DE AVALIAÇÃO AMBIENTAL DE SUSBTÂNCIAS E PRODUTOS PERIGOSOS</t>
  </si>
  <si>
    <t>Este produto é ALTAMENTE TÓXICO para micro-organismos do solo.</t>
  </si>
  <si>
    <t>Este produto é ALTAMENTE TÓXICO para microcrustáceos.</t>
  </si>
  <si>
    <t>Este produto é ALTAMENTE TÓXICO para algas.</t>
  </si>
  <si>
    <t>Este produto é ALTAMENTE TÓXICO para peixes.</t>
  </si>
  <si>
    <t>Média adsorção</t>
  </si>
  <si>
    <t xml:space="preserve">Esta planilha eletrônica implementa as regras do Sistema de Classificação quanto Potencial de Periculosidade </t>
  </si>
  <si>
    <t>Ambiental (PPA) desenvolvido e adotado pelo Ibama para a classificação dos agrotóxicos, seus componentes</t>
  </si>
  <si>
    <t>e afins. Para utilizá-la, siga os passos abaixo-indicados:</t>
  </si>
  <si>
    <t>1) Na aba "Resultados dos Estudos" preencha nas células indicadas os resultados de estudos a serem</t>
  </si>
  <si>
    <t>considerados para a classificação, observando as unidades envolvidas;</t>
  </si>
  <si>
    <t xml:space="preserve">2) A classificação obtida para cada resultado de estudo bem como sua contribuição nos parâmetros parcial </t>
  </si>
  <si>
    <t>e global pode ser visualizada na aba "Fechamento";</t>
  </si>
  <si>
    <t>3) Na aba "Fechamento" visualize a classificação final obtida para o produto, em função dos resultados de</t>
  </si>
  <si>
    <t>estudo informados. Visualize também eventuais frases de advertência que podem ser adotadas em função</t>
  </si>
  <si>
    <t>das classificações dos estudos;</t>
  </si>
  <si>
    <t>4) Para críticas, sugestões e solução de dúvidas favor entrar em contato via cgasq.sede@ibama.gov.br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</si>
</sst>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&quot;$&quot;#,##0_);\(&quot;$&quot;#,##0\)"/>
    <numFmt numFmtId="166" formatCode="&quot;$&quot;#,##0.00_);\(&quot;$&quot;#,##0.00\)"/>
    <numFmt numFmtId="167" formatCode="_(&quot;$&quot;* #,##0_);_(&quot;$&quot;* \(#,##0\);_(&quot;$&quot;* &quot;-&quot;_);_(@_)"/>
    <numFmt numFmtId="168" formatCode="_(* #,##0_);_(* \(#,##0\);_(* &quot;-&quot;_);_(@_)"/>
    <numFmt numFmtId="169" formatCode="&quot;Sim&quot;;&quot;Sim&quot;;&quot;Não&quot;"/>
    <numFmt numFmtId="170" formatCode="&quot;Verdadeiro&quot;;&quot;Verdadeiro&quot;;&quot;Falso&quot;"/>
    <numFmt numFmtId="171" formatCode="&quot;Ativar&quot;;&quot;Ativar&quot;;&quot;Desativar&quot;"/>
    <numFmt numFmtId="172" formatCode="[$€-2]\ #,##0.00_);[Red]\([$€-2]\ #,##0.00\)"/>
  </numFmts>
  <fonts count="42">
    <font>
      <sz val="10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u val="single"/>
      <sz val="10"/>
      <color indexed="9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8" fillId="0" borderId="0" applyNumberFormat="0" applyFont="0" applyFill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 vertical="top"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5" fillId="21" borderId="5" applyNumberFormat="0" applyAlignment="0" applyProtection="0"/>
    <xf numFmtId="41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9" applyNumberFormat="0" applyFont="0" applyBorder="0" applyAlignment="0" applyProtection="0"/>
    <xf numFmtId="43" fontId="0" fillId="0" borderId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33" borderId="0" xfId="56" applyFill="1" applyBorder="1" applyAlignment="1">
      <alignment/>
      <protection/>
    </xf>
    <xf numFmtId="0" fontId="0" fillId="33" borderId="11" xfId="56" applyFill="1" applyBorder="1" applyAlignment="1">
      <alignment/>
      <protection/>
    </xf>
    <xf numFmtId="0" fontId="0" fillId="33" borderId="12" xfId="56" applyFill="1" applyBorder="1" applyAlignment="1">
      <alignment/>
      <protection/>
    </xf>
    <xf numFmtId="0" fontId="0" fillId="33" borderId="13" xfId="56" applyFill="1" applyBorder="1" applyAlignment="1">
      <alignment/>
      <protection/>
    </xf>
    <xf numFmtId="0" fontId="1" fillId="34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33" borderId="14" xfId="56" applyFill="1" applyBorder="1" applyAlignment="1">
      <alignment/>
      <protection/>
    </xf>
    <xf numFmtId="0" fontId="0" fillId="33" borderId="15" xfId="56" applyFill="1" applyBorder="1" applyAlignment="1">
      <alignment/>
      <protection/>
    </xf>
    <xf numFmtId="0" fontId="9" fillId="33" borderId="0" xfId="56" applyFont="1" applyFill="1" applyBorder="1" applyAlignment="1">
      <alignment/>
      <protection/>
    </xf>
    <xf numFmtId="0" fontId="0" fillId="33" borderId="0" xfId="56" applyFill="1" applyBorder="1" applyAlignment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0" fillId="0" borderId="16" xfId="0" applyFont="1" applyBorder="1" applyAlignment="1">
      <alignment horizontal="center"/>
    </xf>
    <xf numFmtId="0" fontId="0" fillId="35" borderId="17" xfId="0" applyFont="1" applyFill="1" applyBorder="1" applyAlignment="1">
      <alignment horizontal="center"/>
    </xf>
    <xf numFmtId="0" fontId="2" fillId="33" borderId="0" xfId="56" applyFont="1" applyFill="1" applyBorder="1" applyAlignment="1">
      <alignment/>
      <protection/>
    </xf>
    <xf numFmtId="0" fontId="0" fillId="36" borderId="18" xfId="0" applyFill="1" applyBorder="1" applyAlignment="1" applyProtection="1">
      <alignment horizontal="center"/>
      <protection locked="0"/>
    </xf>
    <xf numFmtId="0" fontId="0" fillId="33" borderId="0" xfId="56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8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0" fontId="0" fillId="0" borderId="18" xfId="0" applyFont="1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0" fontId="0" fillId="33" borderId="11" xfId="56" applyFill="1" applyBorder="1" applyAlignment="1" applyProtection="1">
      <alignment/>
      <protection/>
    </xf>
    <xf numFmtId="0" fontId="0" fillId="36" borderId="19" xfId="0" applyFill="1" applyBorder="1" applyAlignment="1" applyProtection="1">
      <alignment horizontal="center"/>
      <protection locked="0"/>
    </xf>
    <xf numFmtId="164" fontId="0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/>
    </xf>
    <xf numFmtId="0" fontId="5" fillId="0" borderId="0" xfId="0" applyFont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0" fillId="33" borderId="22" xfId="56" applyFill="1" applyBorder="1" applyAlignment="1" applyProtection="1">
      <alignment/>
      <protection/>
    </xf>
    <xf numFmtId="0" fontId="0" fillId="33" borderId="23" xfId="56" applyFill="1" applyBorder="1" applyAlignment="1" applyProtection="1">
      <alignment/>
      <protection/>
    </xf>
    <xf numFmtId="0" fontId="0" fillId="33" borderId="24" xfId="56" applyFill="1" applyBorder="1" applyAlignment="1" applyProtection="1">
      <alignment/>
      <protection/>
    </xf>
    <xf numFmtId="0" fontId="5" fillId="33" borderId="25" xfId="56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33" borderId="26" xfId="56" applyFill="1" applyBorder="1" applyAlignment="1" applyProtection="1">
      <alignment/>
      <protection/>
    </xf>
    <xf numFmtId="0" fontId="0" fillId="33" borderId="27" xfId="56" applyFill="1" applyBorder="1" applyAlignment="1" applyProtection="1">
      <alignment/>
      <protection/>
    </xf>
    <xf numFmtId="0" fontId="1" fillId="33" borderId="0" xfId="56" applyFont="1" applyFill="1" applyBorder="1" applyAlignment="1" applyProtection="1">
      <alignment/>
      <protection/>
    </xf>
    <xf numFmtId="0" fontId="0" fillId="33" borderId="12" xfId="56" applyFill="1" applyBorder="1" applyAlignment="1" applyProtection="1">
      <alignment/>
      <protection/>
    </xf>
    <xf numFmtId="0" fontId="0" fillId="33" borderId="14" xfId="56" applyFill="1" applyBorder="1" applyAlignment="1" applyProtection="1">
      <alignment/>
      <protection/>
    </xf>
    <xf numFmtId="0" fontId="0" fillId="33" borderId="28" xfId="56" applyFill="1" applyBorder="1" applyAlignment="1" applyProtection="1">
      <alignment/>
      <protection/>
    </xf>
    <xf numFmtId="0" fontId="0" fillId="33" borderId="29" xfId="56" applyFill="1" applyBorder="1" applyAlignment="1" applyProtection="1">
      <alignment/>
      <protection/>
    </xf>
    <xf numFmtId="0" fontId="0" fillId="33" borderId="30" xfId="56" applyFill="1" applyBorder="1" applyAlignment="1" applyProtection="1">
      <alignment/>
      <protection/>
    </xf>
    <xf numFmtId="0" fontId="0" fillId="33" borderId="13" xfId="56" applyFill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33" borderId="15" xfId="56" applyFill="1" applyBorder="1" applyAlignment="1" applyProtection="1">
      <alignment/>
      <protection/>
    </xf>
    <xf numFmtId="0" fontId="10" fillId="33" borderId="0" xfId="56" applyFont="1" applyFill="1" applyBorder="1" applyAlignment="1">
      <alignment/>
      <protection/>
    </xf>
    <xf numFmtId="0" fontId="1" fillId="33" borderId="0" xfId="56" applyFont="1" applyFill="1" applyBorder="1" applyAlignment="1">
      <alignment horizontal="left"/>
      <protection/>
    </xf>
    <xf numFmtId="0" fontId="0" fillId="33" borderId="28" xfId="56" applyFill="1" applyBorder="1" applyAlignment="1">
      <alignment/>
      <protection/>
    </xf>
    <xf numFmtId="0" fontId="0" fillId="33" borderId="29" xfId="56" applyFill="1" applyBorder="1" applyAlignment="1">
      <alignment/>
      <protection/>
    </xf>
    <xf numFmtId="0" fontId="0" fillId="33" borderId="30" xfId="56" applyFill="1" applyBorder="1" applyAlignment="1">
      <alignment/>
      <protection/>
    </xf>
    <xf numFmtId="1" fontId="0" fillId="0" borderId="18" xfId="0" applyNumberFormat="1" applyBorder="1" applyAlignment="1" applyProtection="1">
      <alignment horizontal="center"/>
      <protection/>
    </xf>
    <xf numFmtId="0" fontId="0" fillId="33" borderId="0" xfId="56" applyFont="1" applyFill="1" applyBorder="1" applyAlignment="1">
      <alignment/>
      <protection/>
    </xf>
    <xf numFmtId="0" fontId="5" fillId="0" borderId="18" xfId="0" applyFont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 horizontal="left"/>
      <protection/>
    </xf>
    <xf numFmtId="0" fontId="5" fillId="0" borderId="26" xfId="0" applyFont="1" applyBorder="1" applyAlignment="1" applyProtection="1">
      <alignment horizontal="left"/>
      <protection/>
    </xf>
    <xf numFmtId="0" fontId="0" fillId="0" borderId="18" xfId="0" applyBorder="1" applyAlignment="1" applyProtection="1">
      <alignment horizontal="left"/>
      <protection/>
    </xf>
    <xf numFmtId="0" fontId="0" fillId="0" borderId="18" xfId="0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left"/>
      <protection/>
    </xf>
    <xf numFmtId="0" fontId="5" fillId="0" borderId="21" xfId="0" applyFont="1" applyBorder="1" applyAlignment="1" applyProtection="1">
      <alignment horizontal="left"/>
      <protection/>
    </xf>
    <xf numFmtId="0" fontId="5" fillId="0" borderId="27" xfId="0" applyFont="1" applyBorder="1" applyAlignment="1" applyProtection="1">
      <alignment horizontal="left"/>
      <protection/>
    </xf>
    <xf numFmtId="0" fontId="5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7" xfId="0" applyFont="1" applyBorder="1" applyAlignment="1" applyProtection="1">
      <alignment horizontal="center"/>
      <protection/>
    </xf>
    <xf numFmtId="0" fontId="0" fillId="35" borderId="17" xfId="0" applyFont="1" applyFill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0" xfId="56" applyFill="1" applyBorder="1" applyAlignment="1">
      <alignment horizontal="left" vertical="center" wrapText="1"/>
      <protection/>
    </xf>
    <xf numFmtId="0" fontId="0" fillId="35" borderId="10" xfId="0" applyFont="1" applyFill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Comma0" xfId="37"/>
    <cellStyle name="Currency0" xfId="38"/>
    <cellStyle name="Date" xfId="39"/>
    <cellStyle name="Ênfase1" xfId="40"/>
    <cellStyle name="Ênfase2" xfId="41"/>
    <cellStyle name="Ênfase3" xfId="42"/>
    <cellStyle name="Ênfase4" xfId="43"/>
    <cellStyle name="Ênfase5" xfId="44"/>
    <cellStyle name="Ênfase6" xfId="45"/>
    <cellStyle name="Entrada" xfId="46"/>
    <cellStyle name="Fixed" xfId="47"/>
    <cellStyle name="Heading 1" xfId="48"/>
    <cellStyle name="Heading 2" xfId="49"/>
    <cellStyle name="Hyperlink" xfId="50"/>
    <cellStyle name="Followed Hyperlink" xfId="51"/>
    <cellStyle name="Incorreto" xfId="52"/>
    <cellStyle name="Currency" xfId="53"/>
    <cellStyle name="Currency [0]" xfId="54"/>
    <cellStyle name="Neutra" xfId="55"/>
    <cellStyle name="Normal_Resultados dos Estudos" xfId="56"/>
    <cellStyle name="Nota" xfId="57"/>
    <cellStyle name="Percent" xfId="58"/>
    <cellStyle name="Saída" xfId="59"/>
    <cellStyle name="Comma [0]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561975</xdr:colOff>
      <xdr:row>1</xdr:row>
      <xdr:rowOff>57150</xdr:rowOff>
    </xdr:from>
    <xdr:to>
      <xdr:col>1</xdr:col>
      <xdr:colOff>619125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219075"/>
          <a:ext cx="6667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0"/>
  <sheetViews>
    <sheetView zoomScalePageLayoutView="0" workbookViewId="0" topLeftCell="A1">
      <selection activeCell="O4" sqref="O4"/>
    </sheetView>
  </sheetViews>
  <sheetFormatPr defaultColWidth="9.140625" defaultRowHeight="12.75"/>
  <sheetData>
    <row r="1" ht="13.5" thickBot="1"/>
    <row r="2" spans="2:13" ht="12.75"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6"/>
    </row>
    <row r="3" spans="2:13" ht="12.75">
      <c r="B3" s="7"/>
      <c r="C3" s="5"/>
      <c r="D3" s="5"/>
      <c r="E3" s="5"/>
      <c r="F3" s="5"/>
      <c r="G3" s="5"/>
      <c r="H3" s="5"/>
      <c r="I3" s="5"/>
      <c r="J3" s="5"/>
      <c r="K3" s="5"/>
      <c r="L3" s="5"/>
      <c r="M3" s="8"/>
    </row>
    <row r="4" spans="2:13" ht="12.75">
      <c r="B4" s="7"/>
      <c r="C4" s="5" t="s">
        <v>127</v>
      </c>
      <c r="D4" s="5"/>
      <c r="E4" s="5"/>
      <c r="F4" s="5"/>
      <c r="G4" s="5"/>
      <c r="H4" s="5"/>
      <c r="I4" s="5"/>
      <c r="J4" s="5"/>
      <c r="K4" s="5"/>
      <c r="L4" s="5"/>
      <c r="M4" s="8"/>
    </row>
    <row r="5" spans="2:13" ht="12.75">
      <c r="B5" s="7"/>
      <c r="C5" s="5" t="s">
        <v>128</v>
      </c>
      <c r="D5" s="5"/>
      <c r="E5" s="5"/>
      <c r="F5" s="5"/>
      <c r="G5" s="5"/>
      <c r="H5" s="5"/>
      <c r="I5" s="5"/>
      <c r="J5" s="5"/>
      <c r="K5" s="5"/>
      <c r="L5" s="5"/>
      <c r="M5" s="8"/>
    </row>
    <row r="6" spans="2:13" ht="12.75">
      <c r="B6" s="7"/>
      <c r="C6" s="5" t="s">
        <v>129</v>
      </c>
      <c r="D6" s="5"/>
      <c r="E6" s="5"/>
      <c r="F6" s="5"/>
      <c r="G6" s="5"/>
      <c r="H6" s="5"/>
      <c r="I6" s="5"/>
      <c r="J6" s="5"/>
      <c r="K6" s="5"/>
      <c r="L6" s="5"/>
      <c r="M6" s="8"/>
    </row>
    <row r="7" spans="2:13" ht="12.75">
      <c r="B7" s="7"/>
      <c r="C7" s="5"/>
      <c r="D7" s="5"/>
      <c r="E7" s="5"/>
      <c r="F7" s="5"/>
      <c r="G7" s="5"/>
      <c r="H7" s="5"/>
      <c r="I7" s="5"/>
      <c r="J7" s="5"/>
      <c r="K7" s="5"/>
      <c r="L7" s="5"/>
      <c r="M7" s="8"/>
    </row>
    <row r="8" spans="2:13" ht="12.75">
      <c r="B8" s="7"/>
      <c r="C8" s="5" t="s">
        <v>130</v>
      </c>
      <c r="D8" s="5"/>
      <c r="E8" s="5"/>
      <c r="F8" s="5"/>
      <c r="G8" s="5"/>
      <c r="H8" s="5"/>
      <c r="I8" s="5"/>
      <c r="J8" s="5"/>
      <c r="K8" s="5"/>
      <c r="L8" s="5"/>
      <c r="M8" s="8"/>
    </row>
    <row r="9" spans="2:13" ht="12.75">
      <c r="B9" s="7"/>
      <c r="C9" s="5" t="s">
        <v>131</v>
      </c>
      <c r="D9" s="5"/>
      <c r="E9" s="5"/>
      <c r="F9" s="5"/>
      <c r="G9" s="5"/>
      <c r="H9" s="5"/>
      <c r="I9" s="5"/>
      <c r="J9" s="5"/>
      <c r="K9" s="5"/>
      <c r="L9" s="5"/>
      <c r="M9" s="8"/>
    </row>
    <row r="10" spans="2:13" ht="12.75">
      <c r="B10" s="7"/>
      <c r="C10" s="5"/>
      <c r="D10" s="5"/>
      <c r="E10" s="5"/>
      <c r="F10" s="5"/>
      <c r="G10" s="5"/>
      <c r="H10" s="5"/>
      <c r="I10" s="5"/>
      <c r="J10" s="5"/>
      <c r="K10" s="5"/>
      <c r="L10" s="5"/>
      <c r="M10" s="8"/>
    </row>
    <row r="11" spans="2:13" ht="12.75">
      <c r="B11" s="7"/>
      <c r="C11" s="5" t="s">
        <v>132</v>
      </c>
      <c r="D11" s="5"/>
      <c r="E11" s="5"/>
      <c r="F11" s="5"/>
      <c r="G11" s="5"/>
      <c r="H11" s="5"/>
      <c r="I11" s="5"/>
      <c r="J11" s="5"/>
      <c r="K11" s="5"/>
      <c r="L11" s="5"/>
      <c r="M11" s="8"/>
    </row>
    <row r="12" spans="2:13" ht="12.75">
      <c r="B12" s="7"/>
      <c r="C12" s="5" t="s">
        <v>133</v>
      </c>
      <c r="D12" s="5"/>
      <c r="E12" s="5"/>
      <c r="F12" s="5"/>
      <c r="G12" s="5"/>
      <c r="H12" s="5"/>
      <c r="I12" s="5"/>
      <c r="J12" s="5"/>
      <c r="K12" s="5"/>
      <c r="L12" s="5"/>
      <c r="M12" s="8"/>
    </row>
    <row r="13" spans="2:13" ht="12.75">
      <c r="B13" s="7"/>
      <c r="C13" s="5"/>
      <c r="D13" s="5"/>
      <c r="E13" s="5"/>
      <c r="F13" s="5"/>
      <c r="G13" s="5"/>
      <c r="H13" s="5"/>
      <c r="I13" s="5"/>
      <c r="J13" s="5"/>
      <c r="K13" s="5"/>
      <c r="L13" s="5"/>
      <c r="M13" s="8"/>
    </row>
    <row r="14" spans="2:13" ht="12.75">
      <c r="B14" s="7"/>
      <c r="C14" s="5" t="s">
        <v>134</v>
      </c>
      <c r="D14" s="5"/>
      <c r="E14" s="5"/>
      <c r="F14" s="5"/>
      <c r="G14" s="5"/>
      <c r="H14" s="5"/>
      <c r="I14" s="5"/>
      <c r="J14" s="5"/>
      <c r="K14" s="5"/>
      <c r="L14" s="5"/>
      <c r="M14" s="8"/>
    </row>
    <row r="15" spans="2:13" ht="12.75">
      <c r="B15" s="7"/>
      <c r="C15" s="5" t="s">
        <v>135</v>
      </c>
      <c r="D15" s="5"/>
      <c r="E15" s="5"/>
      <c r="F15" s="5"/>
      <c r="G15" s="5"/>
      <c r="H15" s="5"/>
      <c r="I15" s="5"/>
      <c r="J15" s="5"/>
      <c r="K15" s="5"/>
      <c r="L15" s="5"/>
      <c r="M15" s="8"/>
    </row>
    <row r="16" spans="2:13" ht="12.75">
      <c r="B16" s="7"/>
      <c r="C16" s="5" t="s">
        <v>136</v>
      </c>
      <c r="D16" s="5"/>
      <c r="E16" s="5"/>
      <c r="F16" s="5"/>
      <c r="G16" s="5"/>
      <c r="H16" s="5"/>
      <c r="I16" s="5"/>
      <c r="J16" s="5"/>
      <c r="K16" s="5"/>
      <c r="L16" s="5"/>
      <c r="M16" s="8"/>
    </row>
    <row r="17" spans="2:13" ht="12.75">
      <c r="B17" s="7"/>
      <c r="C17" s="5"/>
      <c r="D17" s="5"/>
      <c r="E17" s="5"/>
      <c r="F17" s="5"/>
      <c r="G17" s="5"/>
      <c r="H17" s="5"/>
      <c r="I17" s="5"/>
      <c r="J17" s="5"/>
      <c r="K17" s="5"/>
      <c r="L17" s="5"/>
      <c r="M17" s="8"/>
    </row>
    <row r="18" spans="2:13" ht="12.75">
      <c r="B18" s="7"/>
      <c r="C18" s="58" t="s">
        <v>137</v>
      </c>
      <c r="D18" s="5"/>
      <c r="E18" s="5"/>
      <c r="F18" s="5"/>
      <c r="G18" s="5"/>
      <c r="H18" s="5"/>
      <c r="I18" s="5"/>
      <c r="J18" s="5"/>
      <c r="K18" s="5"/>
      <c r="L18" s="5"/>
      <c r="M18" s="8"/>
    </row>
    <row r="19" spans="2:13" ht="12.75">
      <c r="B19" s="7"/>
      <c r="C19" s="5"/>
      <c r="D19" s="5"/>
      <c r="E19" s="5"/>
      <c r="F19" s="5"/>
      <c r="G19" s="5"/>
      <c r="H19" s="5"/>
      <c r="I19" s="5"/>
      <c r="J19" s="5"/>
      <c r="K19" s="5"/>
      <c r="L19" s="5"/>
      <c r="M19" s="8"/>
    </row>
    <row r="20" spans="2:13" ht="13.5" thickBot="1">
      <c r="B20" s="11"/>
      <c r="C20" s="6"/>
      <c r="D20" s="6"/>
      <c r="E20" s="6"/>
      <c r="F20" s="6"/>
      <c r="G20" s="6"/>
      <c r="H20" s="6"/>
      <c r="I20" s="6"/>
      <c r="J20" s="6"/>
      <c r="K20" s="6"/>
      <c r="L20" s="6"/>
      <c r="M20" s="12"/>
    </row>
  </sheetData>
  <sheetProtection password="C9B3" sheet="1" objects="1" scenarios="1"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55"/>
  <sheetViews>
    <sheetView zoomScale="80" zoomScaleNormal="80" zoomScalePageLayoutView="0" workbookViewId="0" topLeftCell="A1">
      <selection activeCell="C27" sqref="C27"/>
    </sheetView>
  </sheetViews>
  <sheetFormatPr defaultColWidth="9.140625" defaultRowHeight="12.75"/>
  <cols>
    <col min="1" max="1" width="9.140625" style="23" customWidth="1"/>
    <col min="2" max="2" width="14.28125" style="23" customWidth="1"/>
    <col min="3" max="5" width="9.140625" style="23" customWidth="1"/>
    <col min="6" max="6" width="2.8515625" style="23" customWidth="1"/>
    <col min="7" max="7" width="4.8515625" style="23" customWidth="1"/>
    <col min="8" max="8" width="3.28125" style="23" customWidth="1"/>
    <col min="9" max="9" width="9.140625" style="23" customWidth="1"/>
    <col min="10" max="10" width="5.421875" style="23" customWidth="1"/>
    <col min="11" max="11" width="27.00390625" style="23" bestFit="1" customWidth="1"/>
    <col min="12" max="12" width="9.140625" style="23" customWidth="1"/>
    <col min="13" max="13" width="11.140625" style="23" customWidth="1"/>
    <col min="14" max="18" width="9.140625" style="23" customWidth="1"/>
    <col min="19" max="19" width="9.8515625" style="23" customWidth="1"/>
    <col min="20" max="21" width="9.140625" style="40" customWidth="1"/>
    <col min="22" max="16384" width="9.140625" style="23" customWidth="1"/>
  </cols>
  <sheetData>
    <row r="1" spans="1:22" ht="12.75">
      <c r="A1" s="46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8"/>
    </row>
    <row r="2" spans="1:22" ht="12.75">
      <c r="A2" s="44"/>
      <c r="B2" s="40"/>
      <c r="C2" s="59" t="s">
        <v>23</v>
      </c>
      <c r="D2" s="59"/>
      <c r="E2" s="59"/>
      <c r="F2" s="59"/>
      <c r="G2" s="59"/>
      <c r="H2" s="59"/>
      <c r="I2" s="59"/>
      <c r="J2" s="59"/>
      <c r="K2" s="59"/>
      <c r="L2" s="22"/>
      <c r="M2" s="22"/>
      <c r="N2" s="22"/>
      <c r="O2" s="22"/>
      <c r="P2" s="22"/>
      <c r="Q2" s="22"/>
      <c r="R2" s="22"/>
      <c r="S2" s="22"/>
      <c r="T2" s="22"/>
      <c r="U2" s="22"/>
      <c r="V2" s="49"/>
    </row>
    <row r="3" spans="1:22" ht="12.75">
      <c r="A3" s="44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49"/>
    </row>
    <row r="4" spans="1:22" ht="12.75">
      <c r="A4" s="44"/>
      <c r="B4" s="40"/>
      <c r="C4" s="63" t="s">
        <v>24</v>
      </c>
      <c r="D4" s="63"/>
      <c r="E4" s="63"/>
      <c r="F4" s="63"/>
      <c r="G4" s="63"/>
      <c r="H4" s="63"/>
      <c r="I4" s="63"/>
      <c r="J4" s="63"/>
      <c r="K4" s="63"/>
      <c r="L4" s="22"/>
      <c r="M4" s="22"/>
      <c r="N4" s="22"/>
      <c r="O4" s="22"/>
      <c r="P4" s="22"/>
      <c r="Q4" s="22"/>
      <c r="R4" s="22"/>
      <c r="S4" s="22"/>
      <c r="T4" s="22"/>
      <c r="U4" s="22"/>
      <c r="V4" s="49"/>
    </row>
    <row r="5" spans="1:22" ht="12.75">
      <c r="A5" s="44"/>
      <c r="B5" s="22"/>
      <c r="C5" s="50" t="s">
        <v>29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49"/>
    </row>
    <row r="6" spans="1:22" ht="12.75">
      <c r="A6" s="44"/>
      <c r="B6" s="26" t="s">
        <v>30</v>
      </c>
      <c r="C6" s="21">
        <v>0</v>
      </c>
      <c r="D6" s="22"/>
      <c r="E6" s="24">
        <v>0</v>
      </c>
      <c r="F6" s="27" t="s">
        <v>89</v>
      </c>
      <c r="G6" s="24" t="s">
        <v>92</v>
      </c>
      <c r="H6" s="27" t="s">
        <v>90</v>
      </c>
      <c r="I6" s="24">
        <v>5</v>
      </c>
      <c r="J6" s="24">
        <v>4</v>
      </c>
      <c r="K6" s="26" t="s">
        <v>25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49"/>
    </row>
    <row r="7" spans="1:22" ht="12.75">
      <c r="A7" s="44"/>
      <c r="B7" s="22"/>
      <c r="C7" s="22"/>
      <c r="D7" s="22"/>
      <c r="E7" s="24">
        <v>5</v>
      </c>
      <c r="F7" s="27" t="s">
        <v>89</v>
      </c>
      <c r="G7" s="24" t="s">
        <v>92</v>
      </c>
      <c r="H7" s="27" t="s">
        <v>90</v>
      </c>
      <c r="I7" s="24">
        <v>50</v>
      </c>
      <c r="J7" s="24">
        <v>3</v>
      </c>
      <c r="K7" s="26" t="s">
        <v>26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49"/>
    </row>
    <row r="8" spans="1:22" ht="12.75">
      <c r="A8" s="44"/>
      <c r="B8" s="26" t="s">
        <v>31</v>
      </c>
      <c r="C8" s="24">
        <f>IF(C6&lt;I6,J6,IF(AND(C6&gt;=E7,C6&lt;I7),J7,IF(AND(C6&gt;=E8,C6&lt;I8),J8,IF(C6&gt;=E9,J9))))</f>
        <v>4</v>
      </c>
      <c r="D8" s="22"/>
      <c r="E8" s="24">
        <v>50</v>
      </c>
      <c r="F8" s="27" t="s">
        <v>89</v>
      </c>
      <c r="G8" s="24" t="s">
        <v>92</v>
      </c>
      <c r="H8" s="27" t="s">
        <v>90</v>
      </c>
      <c r="I8" s="24">
        <v>500</v>
      </c>
      <c r="J8" s="24">
        <v>2</v>
      </c>
      <c r="K8" s="26" t="s">
        <v>27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49"/>
    </row>
    <row r="9" spans="1:22" ht="12.75">
      <c r="A9" s="44"/>
      <c r="B9" s="22"/>
      <c r="C9" s="22"/>
      <c r="D9" s="22"/>
      <c r="E9" s="24">
        <v>500</v>
      </c>
      <c r="F9" s="27" t="s">
        <v>89</v>
      </c>
      <c r="G9" s="24" t="s">
        <v>92</v>
      </c>
      <c r="H9" s="27"/>
      <c r="I9" s="26"/>
      <c r="J9" s="24">
        <v>1</v>
      </c>
      <c r="K9" s="26" t="s">
        <v>28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49"/>
    </row>
    <row r="10" spans="1:22" ht="12.75">
      <c r="A10" s="44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49"/>
    </row>
    <row r="11" spans="1:22" ht="12.75">
      <c r="A11" s="44"/>
      <c r="B11" s="22"/>
      <c r="C11" s="63" t="s">
        <v>37</v>
      </c>
      <c r="D11" s="63"/>
      <c r="E11" s="63"/>
      <c r="F11" s="63"/>
      <c r="G11" s="63"/>
      <c r="H11" s="63"/>
      <c r="I11" s="63"/>
      <c r="J11" s="63"/>
      <c r="K11" s="63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49"/>
    </row>
    <row r="12" spans="1:22" ht="12.75">
      <c r="A12" s="44"/>
      <c r="B12" s="22"/>
      <c r="C12" s="50" t="s">
        <v>38</v>
      </c>
      <c r="D12" s="22"/>
      <c r="E12" s="40"/>
      <c r="F12" s="40"/>
      <c r="G12" s="40"/>
      <c r="H12" s="40"/>
      <c r="I12" s="40"/>
      <c r="J12" s="40"/>
      <c r="K12" s="40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49"/>
    </row>
    <row r="13" spans="1:22" ht="12.75">
      <c r="A13" s="44"/>
      <c r="B13" s="26" t="s">
        <v>30</v>
      </c>
      <c r="C13" s="21">
        <v>0</v>
      </c>
      <c r="D13" s="22"/>
      <c r="E13" s="24">
        <v>0</v>
      </c>
      <c r="F13" s="27" t="s">
        <v>89</v>
      </c>
      <c r="G13" s="24" t="s">
        <v>38</v>
      </c>
      <c r="H13" s="27" t="s">
        <v>90</v>
      </c>
      <c r="I13" s="24">
        <v>0.1</v>
      </c>
      <c r="J13" s="24">
        <v>4</v>
      </c>
      <c r="K13" s="26" t="s">
        <v>39</v>
      </c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49"/>
    </row>
    <row r="14" spans="1:22" ht="12.75">
      <c r="A14" s="44"/>
      <c r="B14" s="22"/>
      <c r="C14" s="22"/>
      <c r="D14" s="22"/>
      <c r="E14" s="24">
        <v>0.1</v>
      </c>
      <c r="F14" s="27" t="s">
        <v>89</v>
      </c>
      <c r="G14" s="24" t="s">
        <v>38</v>
      </c>
      <c r="H14" s="27" t="s">
        <v>90</v>
      </c>
      <c r="I14" s="24">
        <v>0.35</v>
      </c>
      <c r="J14" s="24">
        <v>3</v>
      </c>
      <c r="K14" s="26" t="s">
        <v>40</v>
      </c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49"/>
    </row>
    <row r="15" spans="1:22" ht="12.75">
      <c r="A15" s="44"/>
      <c r="B15" s="26" t="s">
        <v>31</v>
      </c>
      <c r="C15" s="24">
        <f>IF(C13&lt;I13,J13,IF(AND(C13&gt;=E14,C13&lt;I14),J14,IF(AND(C13&gt;=E15,C13&lt;I15),J15,IF(C13&gt;=E16,J16))))</f>
        <v>4</v>
      </c>
      <c r="D15" s="22"/>
      <c r="E15" s="24">
        <v>0.35</v>
      </c>
      <c r="F15" s="27" t="s">
        <v>89</v>
      </c>
      <c r="G15" s="24" t="s">
        <v>38</v>
      </c>
      <c r="H15" s="27" t="s">
        <v>90</v>
      </c>
      <c r="I15" s="24">
        <v>0.65</v>
      </c>
      <c r="J15" s="24">
        <v>2</v>
      </c>
      <c r="K15" s="26" t="s">
        <v>41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49"/>
    </row>
    <row r="16" spans="1:22" ht="12.75">
      <c r="A16" s="44"/>
      <c r="B16" s="22"/>
      <c r="C16" s="22"/>
      <c r="D16" s="22"/>
      <c r="E16" s="24">
        <v>0.65</v>
      </c>
      <c r="F16" s="27" t="s">
        <v>89</v>
      </c>
      <c r="G16" s="24" t="s">
        <v>38</v>
      </c>
      <c r="H16" s="27" t="s">
        <v>89</v>
      </c>
      <c r="I16" s="24">
        <v>1</v>
      </c>
      <c r="J16" s="24">
        <v>1</v>
      </c>
      <c r="K16" s="26" t="s">
        <v>42</v>
      </c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49"/>
    </row>
    <row r="17" spans="1:22" ht="12.75">
      <c r="A17" s="4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49"/>
    </row>
    <row r="18" spans="1:22" ht="12.75">
      <c r="A18" s="44"/>
      <c r="B18" s="40"/>
      <c r="C18" s="63" t="s">
        <v>43</v>
      </c>
      <c r="D18" s="63"/>
      <c r="E18" s="63"/>
      <c r="F18" s="63"/>
      <c r="G18" s="63"/>
      <c r="H18" s="63"/>
      <c r="I18" s="63"/>
      <c r="J18" s="63"/>
      <c r="K18" s="63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49"/>
    </row>
    <row r="19" spans="1:22" ht="12.75">
      <c r="A19" s="44"/>
      <c r="B19" s="22"/>
      <c r="C19" s="50" t="s">
        <v>44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49"/>
    </row>
    <row r="20" spans="1:22" ht="12.75">
      <c r="A20" s="44"/>
      <c r="B20" s="26" t="s">
        <v>30</v>
      </c>
      <c r="C20" s="21">
        <v>80</v>
      </c>
      <c r="D20" s="22"/>
      <c r="E20" s="24">
        <v>0</v>
      </c>
      <c r="F20" s="27" t="s">
        <v>89</v>
      </c>
      <c r="G20" s="24" t="s">
        <v>44</v>
      </c>
      <c r="H20" s="27" t="s">
        <v>90</v>
      </c>
      <c r="I20" s="24">
        <v>5</v>
      </c>
      <c r="J20" s="24">
        <v>1</v>
      </c>
      <c r="K20" s="26" t="s">
        <v>45</v>
      </c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49"/>
    </row>
    <row r="21" spans="1:22" ht="12.75">
      <c r="A21" s="44"/>
      <c r="B21" s="22"/>
      <c r="C21" s="22"/>
      <c r="D21" s="22"/>
      <c r="E21" s="24">
        <v>5</v>
      </c>
      <c r="F21" s="27" t="s">
        <v>89</v>
      </c>
      <c r="G21" s="24" t="s">
        <v>44</v>
      </c>
      <c r="H21" s="27" t="s">
        <v>90</v>
      </c>
      <c r="I21" s="24">
        <v>15</v>
      </c>
      <c r="J21" s="24">
        <v>2</v>
      </c>
      <c r="K21" s="26" t="s">
        <v>126</v>
      </c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49"/>
    </row>
    <row r="22" spans="1:22" ht="12.75">
      <c r="A22" s="44"/>
      <c r="B22" s="26" t="s">
        <v>31</v>
      </c>
      <c r="C22" s="24">
        <f>IF(C20&lt;I20,J20,IF(AND(C20&gt;=E21,C20&lt;I21),J21,IF(AND(C20&gt;=E22,C20&lt;I22),J22,IF(C20&gt;=E23,J23))))</f>
        <v>4</v>
      </c>
      <c r="D22" s="22"/>
      <c r="E22" s="24">
        <v>15</v>
      </c>
      <c r="F22" s="27" t="s">
        <v>89</v>
      </c>
      <c r="G22" s="24" t="s">
        <v>44</v>
      </c>
      <c r="H22" s="27" t="s">
        <v>90</v>
      </c>
      <c r="I22" s="24">
        <v>80</v>
      </c>
      <c r="J22" s="24">
        <v>3</v>
      </c>
      <c r="K22" s="26" t="s">
        <v>46</v>
      </c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49"/>
    </row>
    <row r="23" spans="1:22" ht="12.75">
      <c r="A23" s="44"/>
      <c r="B23" s="22"/>
      <c r="C23" s="22"/>
      <c r="D23" s="22"/>
      <c r="E23" s="24">
        <v>80</v>
      </c>
      <c r="F23" s="27" t="s">
        <v>89</v>
      </c>
      <c r="G23" s="24" t="s">
        <v>44</v>
      </c>
      <c r="H23" s="27"/>
      <c r="I23" s="24"/>
      <c r="J23" s="24">
        <v>4</v>
      </c>
      <c r="K23" s="26" t="s">
        <v>47</v>
      </c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49"/>
    </row>
    <row r="24" spans="1:22" ht="12.75">
      <c r="A24" s="44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49"/>
    </row>
    <row r="25" spans="1:22" ht="12.75">
      <c r="A25" s="44"/>
      <c r="B25" s="22"/>
      <c r="C25" s="63" t="s">
        <v>32</v>
      </c>
      <c r="D25" s="63"/>
      <c r="E25" s="63"/>
      <c r="F25" s="63"/>
      <c r="G25" s="63"/>
      <c r="H25" s="63"/>
      <c r="I25" s="63"/>
      <c r="J25" s="63"/>
      <c r="K25" s="63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49"/>
    </row>
    <row r="26" spans="1:22" ht="15.75">
      <c r="A26" s="44"/>
      <c r="B26" s="40"/>
      <c r="C26" s="50" t="s">
        <v>95</v>
      </c>
      <c r="D26" s="40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49"/>
    </row>
    <row r="27" spans="1:22" ht="15.75">
      <c r="A27" s="44"/>
      <c r="B27" s="26" t="s">
        <v>30</v>
      </c>
      <c r="C27" s="21">
        <v>0</v>
      </c>
      <c r="D27" s="22"/>
      <c r="E27" s="24">
        <v>0</v>
      </c>
      <c r="F27" s="27" t="s">
        <v>89</v>
      </c>
      <c r="G27" s="24" t="s">
        <v>93</v>
      </c>
      <c r="H27" s="27" t="s">
        <v>90</v>
      </c>
      <c r="I27" s="24">
        <v>1</v>
      </c>
      <c r="J27" s="24">
        <v>4</v>
      </c>
      <c r="K27" s="26" t="s">
        <v>33</v>
      </c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49"/>
    </row>
    <row r="28" spans="1:22" ht="15.75">
      <c r="A28" s="44"/>
      <c r="B28" s="22"/>
      <c r="C28" s="22"/>
      <c r="D28" s="22"/>
      <c r="E28" s="24">
        <v>1</v>
      </c>
      <c r="F28" s="27" t="s">
        <v>89</v>
      </c>
      <c r="G28" s="24" t="s">
        <v>93</v>
      </c>
      <c r="H28" s="27" t="s">
        <v>90</v>
      </c>
      <c r="I28" s="24">
        <v>30</v>
      </c>
      <c r="J28" s="24">
        <v>3</v>
      </c>
      <c r="K28" s="26" t="s">
        <v>34</v>
      </c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49"/>
    </row>
    <row r="29" spans="1:22" ht="15.75">
      <c r="A29" s="44"/>
      <c r="B29" s="26" t="s">
        <v>31</v>
      </c>
      <c r="C29" s="24">
        <f>IF(C27&lt;I27,J27,IF(AND(C27&gt;=E28,C27&lt;I28),J28,IF(AND(C27&gt;=E29,C27&lt;I29),J29,IF(C27&gt;=E30,J30))))</f>
        <v>4</v>
      </c>
      <c r="D29" s="22"/>
      <c r="E29" s="24">
        <v>30</v>
      </c>
      <c r="F29" s="27" t="s">
        <v>89</v>
      </c>
      <c r="G29" s="24" t="s">
        <v>94</v>
      </c>
      <c r="H29" s="27" t="s">
        <v>90</v>
      </c>
      <c r="I29" s="24">
        <v>120</v>
      </c>
      <c r="J29" s="24">
        <v>2</v>
      </c>
      <c r="K29" s="26" t="s">
        <v>35</v>
      </c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49"/>
    </row>
    <row r="30" spans="1:22" ht="15.75">
      <c r="A30" s="44"/>
      <c r="B30" s="22"/>
      <c r="C30" s="22"/>
      <c r="D30" s="22"/>
      <c r="E30" s="24">
        <v>120</v>
      </c>
      <c r="F30" s="27" t="s">
        <v>89</v>
      </c>
      <c r="G30" s="24" t="s">
        <v>94</v>
      </c>
      <c r="H30" s="27"/>
      <c r="I30" s="24"/>
      <c r="J30" s="24">
        <v>1</v>
      </c>
      <c r="K30" s="26" t="s">
        <v>36</v>
      </c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49"/>
    </row>
    <row r="31" spans="1:22" ht="12.75">
      <c r="A31" s="44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49"/>
    </row>
    <row r="32" spans="1:22" ht="12.75">
      <c r="A32" s="44"/>
      <c r="B32" s="22"/>
      <c r="C32" s="63" t="s">
        <v>48</v>
      </c>
      <c r="D32" s="63"/>
      <c r="E32" s="63"/>
      <c r="F32" s="63"/>
      <c r="G32" s="63"/>
      <c r="H32" s="63"/>
      <c r="I32" s="63"/>
      <c r="J32" s="63"/>
      <c r="K32" s="63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49"/>
    </row>
    <row r="33" spans="1:22" ht="15.75">
      <c r="A33" s="44"/>
      <c r="B33" s="40"/>
      <c r="C33" s="50" t="s">
        <v>96</v>
      </c>
      <c r="D33" s="40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49"/>
    </row>
    <row r="34" spans="1:22" ht="15.75">
      <c r="A34" s="44"/>
      <c r="B34" s="26" t="s">
        <v>30</v>
      </c>
      <c r="C34" s="21">
        <v>0</v>
      </c>
      <c r="D34" s="22"/>
      <c r="E34" s="24">
        <v>0</v>
      </c>
      <c r="F34" s="27" t="s">
        <v>89</v>
      </c>
      <c r="G34" s="24" t="s">
        <v>93</v>
      </c>
      <c r="H34" s="27" t="s">
        <v>89</v>
      </c>
      <c r="I34" s="24">
        <v>96</v>
      </c>
      <c r="J34" s="24">
        <v>4</v>
      </c>
      <c r="K34" s="26" t="s">
        <v>49</v>
      </c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49"/>
    </row>
    <row r="35" spans="1:22" ht="15.75">
      <c r="A35" s="44"/>
      <c r="B35" s="22"/>
      <c r="C35" s="22"/>
      <c r="D35" s="22"/>
      <c r="E35" s="26"/>
      <c r="F35" s="27"/>
      <c r="G35" s="24" t="s">
        <v>93</v>
      </c>
      <c r="H35" s="27" t="s">
        <v>91</v>
      </c>
      <c r="I35" s="24">
        <v>96</v>
      </c>
      <c r="J35" s="24">
        <v>1</v>
      </c>
      <c r="K35" s="26" t="s">
        <v>50</v>
      </c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49"/>
    </row>
    <row r="36" spans="1:22" ht="12.75">
      <c r="A36" s="44"/>
      <c r="B36" s="26" t="s">
        <v>31</v>
      </c>
      <c r="C36" s="24">
        <f>IF(C34&lt;=I34,J34,IF(C34&gt;I34,J35))</f>
        <v>4</v>
      </c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49"/>
    </row>
    <row r="37" spans="1:22" ht="12.75">
      <c r="A37" s="44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49"/>
    </row>
    <row r="38" spans="1:22" ht="12.75">
      <c r="A38" s="44"/>
      <c r="B38" s="40"/>
      <c r="C38" s="59" t="s">
        <v>56</v>
      </c>
      <c r="D38" s="59"/>
      <c r="E38" s="59"/>
      <c r="F38" s="59"/>
      <c r="G38" s="59"/>
      <c r="H38" s="59"/>
      <c r="I38" s="59"/>
      <c r="J38" s="59"/>
      <c r="K38" s="59"/>
      <c r="L38" s="22"/>
      <c r="M38" s="64" t="s">
        <v>58</v>
      </c>
      <c r="N38" s="65"/>
      <c r="O38" s="65"/>
      <c r="P38" s="65"/>
      <c r="Q38" s="65"/>
      <c r="R38" s="65"/>
      <c r="S38" s="66"/>
      <c r="T38" s="22"/>
      <c r="U38" s="22"/>
      <c r="V38" s="49"/>
    </row>
    <row r="39" spans="1:22" ht="12.75">
      <c r="A39" s="44"/>
      <c r="B39" s="22"/>
      <c r="C39" s="22"/>
      <c r="D39" s="22"/>
      <c r="E39" s="50"/>
      <c r="F39" s="50"/>
      <c r="G39" s="50"/>
      <c r="H39" s="50"/>
      <c r="I39" s="40"/>
      <c r="J39" s="40"/>
      <c r="K39" s="40"/>
      <c r="L39" s="22"/>
      <c r="M39" s="26" t="s">
        <v>59</v>
      </c>
      <c r="N39" s="21">
        <v>1</v>
      </c>
      <c r="O39" s="22"/>
      <c r="P39" s="22"/>
      <c r="Q39" s="22"/>
      <c r="R39" s="22"/>
      <c r="S39" s="22"/>
      <c r="T39" s="22"/>
      <c r="U39" s="22"/>
      <c r="V39" s="49"/>
    </row>
    <row r="40" spans="1:22" ht="12.75">
      <c r="A40" s="44"/>
      <c r="B40" s="26" t="s">
        <v>30</v>
      </c>
      <c r="C40" s="21">
        <v>25</v>
      </c>
      <c r="D40" s="22"/>
      <c r="E40" s="24">
        <v>0</v>
      </c>
      <c r="F40" s="27" t="s">
        <v>89</v>
      </c>
      <c r="G40" s="24" t="s">
        <v>51</v>
      </c>
      <c r="H40" s="27" t="s">
        <v>90</v>
      </c>
      <c r="I40" s="24">
        <v>1</v>
      </c>
      <c r="J40" s="24">
        <v>1</v>
      </c>
      <c r="K40" s="26" t="s">
        <v>55</v>
      </c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49"/>
    </row>
    <row r="41" spans="1:22" ht="12.75">
      <c r="A41" s="44"/>
      <c r="B41" s="22"/>
      <c r="C41" s="22"/>
      <c r="D41" s="22"/>
      <c r="E41" s="24">
        <v>1</v>
      </c>
      <c r="F41" s="27" t="s">
        <v>89</v>
      </c>
      <c r="G41" s="24" t="s">
        <v>51</v>
      </c>
      <c r="H41" s="27" t="s">
        <v>90</v>
      </c>
      <c r="I41" s="24">
        <v>10</v>
      </c>
      <c r="J41" s="24">
        <v>2</v>
      </c>
      <c r="K41" s="26" t="s">
        <v>54</v>
      </c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49"/>
    </row>
    <row r="42" spans="1:22" ht="12.75">
      <c r="A42" s="44"/>
      <c r="B42" s="26" t="s">
        <v>31</v>
      </c>
      <c r="C42" s="24">
        <f>IF(C40&lt;I40,J40,IF(AND(C40&gt;=E41,C40&lt;I41),J41,IF(AND(C40&gt;=E42,C40&lt;I42),J42,IF(C40&gt;=E43,J43))))</f>
        <v>4</v>
      </c>
      <c r="D42" s="22"/>
      <c r="E42" s="24">
        <v>10</v>
      </c>
      <c r="F42" s="27" t="s">
        <v>89</v>
      </c>
      <c r="G42" s="24" t="s">
        <v>51</v>
      </c>
      <c r="H42" s="27" t="s">
        <v>90</v>
      </c>
      <c r="I42" s="24">
        <v>25</v>
      </c>
      <c r="J42" s="24">
        <v>3</v>
      </c>
      <c r="K42" s="26" t="s">
        <v>53</v>
      </c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49"/>
    </row>
    <row r="43" spans="1:22" ht="12.75">
      <c r="A43" s="44"/>
      <c r="B43" s="22"/>
      <c r="C43" s="22"/>
      <c r="D43" s="22"/>
      <c r="E43" s="24">
        <v>25</v>
      </c>
      <c r="F43" s="27" t="s">
        <v>89</v>
      </c>
      <c r="G43" s="24" t="s">
        <v>51</v>
      </c>
      <c r="H43" s="24"/>
      <c r="I43" s="24"/>
      <c r="J43" s="24">
        <v>4</v>
      </c>
      <c r="K43" s="26" t="s">
        <v>52</v>
      </c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49"/>
    </row>
    <row r="44" spans="1:22" ht="12.75">
      <c r="A44" s="44"/>
      <c r="B44" s="22"/>
      <c r="C44" s="22"/>
      <c r="D44" s="22"/>
      <c r="E44" s="40"/>
      <c r="F44" s="40"/>
      <c r="G44" s="40"/>
      <c r="H44" s="40"/>
      <c r="I44" s="40"/>
      <c r="J44" s="40"/>
      <c r="K44" s="40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49"/>
    </row>
    <row r="45" spans="1:22" ht="12.75">
      <c r="A45" s="44"/>
      <c r="B45" s="22"/>
      <c r="C45" s="59" t="s">
        <v>57</v>
      </c>
      <c r="D45" s="59"/>
      <c r="E45" s="59"/>
      <c r="F45" s="59"/>
      <c r="G45" s="59"/>
      <c r="H45" s="59"/>
      <c r="I45" s="59"/>
      <c r="J45" s="59"/>
      <c r="K45" s="59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49"/>
    </row>
    <row r="46" spans="1:22" ht="15.75">
      <c r="A46" s="44"/>
      <c r="B46" s="40"/>
      <c r="C46" s="50" t="s">
        <v>95</v>
      </c>
      <c r="D46" s="40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49"/>
    </row>
    <row r="47" spans="1:22" ht="15.75">
      <c r="A47" s="44"/>
      <c r="B47" s="26" t="s">
        <v>30</v>
      </c>
      <c r="C47" s="21">
        <v>0</v>
      </c>
      <c r="D47" s="22"/>
      <c r="E47" s="24">
        <v>0</v>
      </c>
      <c r="F47" s="27" t="s">
        <v>89</v>
      </c>
      <c r="G47" s="24" t="s">
        <v>93</v>
      </c>
      <c r="H47" s="27" t="s">
        <v>90</v>
      </c>
      <c r="I47" s="24">
        <v>30</v>
      </c>
      <c r="J47" s="24">
        <v>4</v>
      </c>
      <c r="K47" s="26" t="s">
        <v>52</v>
      </c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49"/>
    </row>
    <row r="48" spans="1:22" ht="15.75">
      <c r="A48" s="44"/>
      <c r="B48" s="22"/>
      <c r="C48" s="22"/>
      <c r="D48" s="22"/>
      <c r="E48" s="24">
        <v>30</v>
      </c>
      <c r="F48" s="27" t="s">
        <v>89</v>
      </c>
      <c r="G48" s="24" t="s">
        <v>93</v>
      </c>
      <c r="H48" s="27" t="s">
        <v>90</v>
      </c>
      <c r="I48" s="24">
        <v>180</v>
      </c>
      <c r="J48" s="24">
        <v>3</v>
      </c>
      <c r="K48" s="26" t="s">
        <v>53</v>
      </c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49"/>
    </row>
    <row r="49" spans="1:22" ht="15.75">
      <c r="A49" s="44"/>
      <c r="B49" s="26" t="s">
        <v>31</v>
      </c>
      <c r="C49" s="24">
        <f>IF(C47&lt;I47,J47,IF(AND(C47&gt;=E48,C47&lt;I48),J48,IF(AND(C47&gt;=E49,C47&lt;I49),J49,IF(C47&gt;=E50,J50))))</f>
        <v>4</v>
      </c>
      <c r="D49" s="22"/>
      <c r="E49" s="24">
        <v>180</v>
      </c>
      <c r="F49" s="27" t="s">
        <v>89</v>
      </c>
      <c r="G49" s="24" t="s">
        <v>94</v>
      </c>
      <c r="H49" s="27" t="s">
        <v>90</v>
      </c>
      <c r="I49" s="24">
        <v>360</v>
      </c>
      <c r="J49" s="24">
        <v>2</v>
      </c>
      <c r="K49" s="26" t="s">
        <v>54</v>
      </c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49"/>
    </row>
    <row r="50" spans="1:22" ht="15.75">
      <c r="A50" s="44"/>
      <c r="B50" s="22"/>
      <c r="C50" s="22"/>
      <c r="D50" s="22"/>
      <c r="E50" s="24">
        <v>360</v>
      </c>
      <c r="F50" s="27" t="s">
        <v>89</v>
      </c>
      <c r="G50" s="24" t="s">
        <v>94</v>
      </c>
      <c r="H50" s="27"/>
      <c r="I50" s="24"/>
      <c r="J50" s="24">
        <v>1</v>
      </c>
      <c r="K50" s="26" t="s">
        <v>55</v>
      </c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49"/>
    </row>
    <row r="51" spans="1:22" ht="12.75">
      <c r="A51" s="44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49"/>
    </row>
    <row r="52" spans="1:22" ht="12.75">
      <c r="A52" s="44"/>
      <c r="B52" s="40"/>
      <c r="C52" s="63" t="s">
        <v>60</v>
      </c>
      <c r="D52" s="63"/>
      <c r="E52" s="63"/>
      <c r="F52" s="63"/>
      <c r="G52" s="63"/>
      <c r="H52" s="63"/>
      <c r="I52" s="63"/>
      <c r="J52" s="63"/>
      <c r="K52" s="63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49"/>
    </row>
    <row r="53" spans="1:22" ht="12.75">
      <c r="A53" s="44"/>
      <c r="B53" s="22"/>
      <c r="C53" s="50" t="s">
        <v>61</v>
      </c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49"/>
    </row>
    <row r="54" spans="1:22" ht="12.75">
      <c r="A54" s="44"/>
      <c r="B54" s="26" t="s">
        <v>30</v>
      </c>
      <c r="C54" s="21">
        <v>0</v>
      </c>
      <c r="D54" s="22"/>
      <c r="E54" s="24">
        <v>0</v>
      </c>
      <c r="F54" s="27" t="s">
        <v>90</v>
      </c>
      <c r="G54" s="24" t="s">
        <v>61</v>
      </c>
      <c r="H54" s="27" t="s">
        <v>89</v>
      </c>
      <c r="I54" s="24">
        <v>10</v>
      </c>
      <c r="J54" s="24">
        <v>4</v>
      </c>
      <c r="K54" s="26" t="s">
        <v>62</v>
      </c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49"/>
    </row>
    <row r="55" spans="1:22" ht="12.75">
      <c r="A55" s="44"/>
      <c r="B55" s="22"/>
      <c r="C55" s="22"/>
      <c r="D55" s="22"/>
      <c r="E55" s="24">
        <v>10</v>
      </c>
      <c r="F55" s="27" t="s">
        <v>90</v>
      </c>
      <c r="G55" s="24" t="s">
        <v>61</v>
      </c>
      <c r="H55" s="27" t="s">
        <v>89</v>
      </c>
      <c r="I55" s="24">
        <v>100</v>
      </c>
      <c r="J55" s="24">
        <v>3</v>
      </c>
      <c r="K55" s="26" t="s">
        <v>63</v>
      </c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49"/>
    </row>
    <row r="56" spans="1:22" ht="12.75">
      <c r="A56" s="44"/>
      <c r="B56" s="26" t="s">
        <v>31</v>
      </c>
      <c r="C56" s="24">
        <f>IF(C54&lt;=I54,J54,IF(AND(C54&gt;E55,C54&lt;=I55),J55,IF(AND(C54&gt;E56,C54&lt;=I56),J56,IF(C54&gt;E57,J57))))</f>
        <v>4</v>
      </c>
      <c r="D56" s="22"/>
      <c r="E56" s="24">
        <v>100</v>
      </c>
      <c r="F56" s="27" t="s">
        <v>90</v>
      </c>
      <c r="G56" s="24" t="s">
        <v>61</v>
      </c>
      <c r="H56" s="27" t="s">
        <v>89</v>
      </c>
      <c r="I56" s="24">
        <v>1000</v>
      </c>
      <c r="J56" s="24">
        <v>2</v>
      </c>
      <c r="K56" s="26" t="s">
        <v>64</v>
      </c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49"/>
    </row>
    <row r="57" spans="1:22" ht="12.75">
      <c r="A57" s="44"/>
      <c r="B57" s="22"/>
      <c r="C57" s="22"/>
      <c r="D57" s="22"/>
      <c r="E57" s="24">
        <v>1000</v>
      </c>
      <c r="F57" s="27" t="s">
        <v>90</v>
      </c>
      <c r="G57" s="24" t="s">
        <v>61</v>
      </c>
      <c r="H57" s="24"/>
      <c r="I57" s="24"/>
      <c r="J57" s="24">
        <v>1</v>
      </c>
      <c r="K57" s="26" t="s">
        <v>65</v>
      </c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49"/>
    </row>
    <row r="58" spans="1:22" ht="12.75">
      <c r="A58" s="44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49"/>
    </row>
    <row r="59" spans="1:22" ht="12.75">
      <c r="A59" s="44"/>
      <c r="B59" s="22"/>
      <c r="C59" s="63" t="s">
        <v>66</v>
      </c>
      <c r="D59" s="63"/>
      <c r="E59" s="63"/>
      <c r="F59" s="63"/>
      <c r="G59" s="63"/>
      <c r="H59" s="63"/>
      <c r="I59" s="63"/>
      <c r="J59" s="63"/>
      <c r="K59" s="63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49"/>
    </row>
    <row r="60" spans="1:22" ht="12.75">
      <c r="A60" s="44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49"/>
    </row>
    <row r="61" spans="1:22" ht="12.75">
      <c r="A61" s="44"/>
      <c r="B61" s="26" t="s">
        <v>30</v>
      </c>
      <c r="C61" s="21">
        <v>4</v>
      </c>
      <c r="D61" s="22"/>
      <c r="E61" s="24">
        <v>1</v>
      </c>
      <c r="F61" s="62" t="s">
        <v>97</v>
      </c>
      <c r="G61" s="62"/>
      <c r="H61" s="62"/>
      <c r="I61" s="62"/>
      <c r="J61" s="62"/>
      <c r="K61" s="6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49"/>
    </row>
    <row r="62" spans="1:22" ht="12.75">
      <c r="A62" s="44"/>
      <c r="B62" s="40"/>
      <c r="C62" s="50"/>
      <c r="D62" s="22"/>
      <c r="E62" s="24">
        <v>4</v>
      </c>
      <c r="F62" s="62" t="s">
        <v>67</v>
      </c>
      <c r="G62" s="62"/>
      <c r="H62" s="62"/>
      <c r="I62" s="62"/>
      <c r="J62" s="62"/>
      <c r="K62" s="6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49"/>
    </row>
    <row r="63" spans="1:22" ht="12.75">
      <c r="A63" s="44"/>
      <c r="B63" s="26" t="s">
        <v>31</v>
      </c>
      <c r="C63" s="24">
        <f>C61</f>
        <v>4</v>
      </c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49"/>
    </row>
    <row r="64" spans="1:22" ht="12.75">
      <c r="A64" s="44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49"/>
    </row>
    <row r="65" spans="1:22" ht="12.75">
      <c r="A65" s="44"/>
      <c r="B65" s="22"/>
      <c r="C65" s="63" t="s">
        <v>68</v>
      </c>
      <c r="D65" s="63"/>
      <c r="E65" s="63"/>
      <c r="F65" s="63"/>
      <c r="G65" s="63"/>
      <c r="H65" s="63"/>
      <c r="I65" s="63"/>
      <c r="J65" s="63"/>
      <c r="K65" s="63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49"/>
    </row>
    <row r="66" spans="1:22" ht="12.75">
      <c r="A66" s="44"/>
      <c r="B66" s="40"/>
      <c r="C66" s="50" t="s">
        <v>69</v>
      </c>
      <c r="D66" s="40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49"/>
    </row>
    <row r="67" spans="1:22" ht="12.75">
      <c r="A67" s="44"/>
      <c r="B67" s="26" t="s">
        <v>30</v>
      </c>
      <c r="C67" s="21">
        <v>1000</v>
      </c>
      <c r="D67" s="22"/>
      <c r="E67" s="24">
        <v>0</v>
      </c>
      <c r="F67" s="27" t="s">
        <v>89</v>
      </c>
      <c r="G67" s="24" t="s">
        <v>98</v>
      </c>
      <c r="H67" s="27" t="s">
        <v>90</v>
      </c>
      <c r="I67" s="24">
        <v>10</v>
      </c>
      <c r="J67" s="24">
        <v>1</v>
      </c>
      <c r="K67" s="26" t="s">
        <v>73</v>
      </c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49"/>
    </row>
    <row r="68" spans="1:22" ht="12.75">
      <c r="A68" s="44"/>
      <c r="B68" s="22"/>
      <c r="C68" s="22"/>
      <c r="D68" s="22"/>
      <c r="E68" s="24">
        <v>10</v>
      </c>
      <c r="F68" s="27" t="s">
        <v>89</v>
      </c>
      <c r="G68" s="24" t="s">
        <v>98</v>
      </c>
      <c r="H68" s="27" t="s">
        <v>90</v>
      </c>
      <c r="I68" s="24">
        <v>100</v>
      </c>
      <c r="J68" s="24">
        <v>2</v>
      </c>
      <c r="K68" s="26" t="s">
        <v>72</v>
      </c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49"/>
    </row>
    <row r="69" spans="1:22" ht="12.75">
      <c r="A69" s="44"/>
      <c r="B69" s="26" t="s">
        <v>31</v>
      </c>
      <c r="C69" s="24">
        <f>IF(C67&lt;I67,J67,IF(AND(C67&gt;=E68,C67&lt;I68),J68,IF(AND(C67&gt;=E69,C67&lt;I69),J69,IF(C67&gt;=E70,J70))))</f>
        <v>4</v>
      </c>
      <c r="D69" s="22"/>
      <c r="E69" s="24">
        <v>100</v>
      </c>
      <c r="F69" s="27" t="s">
        <v>89</v>
      </c>
      <c r="G69" s="24" t="s">
        <v>98</v>
      </c>
      <c r="H69" s="27" t="s">
        <v>90</v>
      </c>
      <c r="I69" s="24">
        <v>1000</v>
      </c>
      <c r="J69" s="24">
        <v>3</v>
      </c>
      <c r="K69" s="26" t="s">
        <v>71</v>
      </c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49"/>
    </row>
    <row r="70" spans="1:22" ht="12.75">
      <c r="A70" s="44"/>
      <c r="B70" s="22"/>
      <c r="C70" s="22"/>
      <c r="D70" s="22"/>
      <c r="E70" s="24">
        <v>1000</v>
      </c>
      <c r="F70" s="27" t="s">
        <v>89</v>
      </c>
      <c r="G70" s="24" t="s">
        <v>98</v>
      </c>
      <c r="H70" s="24"/>
      <c r="I70" s="24"/>
      <c r="J70" s="24">
        <v>4</v>
      </c>
      <c r="K70" s="26" t="s">
        <v>70</v>
      </c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49"/>
    </row>
    <row r="71" spans="1:22" ht="12.75">
      <c r="A71" s="44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49"/>
    </row>
    <row r="72" spans="1:22" ht="12.75">
      <c r="A72" s="44"/>
      <c r="B72" s="22"/>
      <c r="C72" s="63" t="s">
        <v>75</v>
      </c>
      <c r="D72" s="63"/>
      <c r="E72" s="63"/>
      <c r="F72" s="63"/>
      <c r="G72" s="63"/>
      <c r="H72" s="63"/>
      <c r="I72" s="63"/>
      <c r="J72" s="63"/>
      <c r="K72" s="63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49"/>
    </row>
    <row r="73" spans="1:22" ht="12.75">
      <c r="A73" s="44"/>
      <c r="B73" s="40"/>
      <c r="C73" s="50" t="s">
        <v>99</v>
      </c>
      <c r="D73" s="40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49"/>
    </row>
    <row r="74" spans="1:22" ht="12.75">
      <c r="A74" s="44"/>
      <c r="B74" s="26" t="s">
        <v>30</v>
      </c>
      <c r="C74" s="21">
        <v>100</v>
      </c>
      <c r="D74" s="22"/>
      <c r="E74" s="24">
        <v>0</v>
      </c>
      <c r="F74" s="27" t="s">
        <v>89</v>
      </c>
      <c r="G74" s="24" t="s">
        <v>98</v>
      </c>
      <c r="H74" s="27" t="s">
        <v>90</v>
      </c>
      <c r="I74" s="24">
        <v>1</v>
      </c>
      <c r="J74" s="24">
        <v>1</v>
      </c>
      <c r="K74" s="26" t="s">
        <v>73</v>
      </c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49"/>
    </row>
    <row r="75" spans="1:22" ht="12.75">
      <c r="A75" s="44"/>
      <c r="B75" s="22"/>
      <c r="C75" s="22"/>
      <c r="D75" s="22"/>
      <c r="E75" s="24">
        <v>1</v>
      </c>
      <c r="F75" s="27" t="s">
        <v>89</v>
      </c>
      <c r="G75" s="24" t="s">
        <v>98</v>
      </c>
      <c r="H75" s="27" t="s">
        <v>90</v>
      </c>
      <c r="I75" s="24">
        <v>10</v>
      </c>
      <c r="J75" s="24">
        <v>2</v>
      </c>
      <c r="K75" s="26" t="s">
        <v>72</v>
      </c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49"/>
    </row>
    <row r="76" spans="1:22" ht="12.75">
      <c r="A76" s="44"/>
      <c r="B76" s="26" t="s">
        <v>31</v>
      </c>
      <c r="C76" s="24">
        <f>IF(C74&lt;I74,J74,IF(AND(C74&gt;=E75,C74&lt;I75),J75,IF(AND(C74&gt;=E76,C74&lt;I76),J76,IF(C74&gt;=E77,J77))))</f>
        <v>4</v>
      </c>
      <c r="D76" s="22"/>
      <c r="E76" s="24">
        <v>10</v>
      </c>
      <c r="F76" s="27" t="s">
        <v>89</v>
      </c>
      <c r="G76" s="24" t="s">
        <v>98</v>
      </c>
      <c r="H76" s="27" t="s">
        <v>90</v>
      </c>
      <c r="I76" s="24">
        <v>100</v>
      </c>
      <c r="J76" s="24">
        <v>3</v>
      </c>
      <c r="K76" s="26" t="s">
        <v>71</v>
      </c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49"/>
    </row>
    <row r="77" spans="1:22" ht="12.75">
      <c r="A77" s="44"/>
      <c r="B77" s="22"/>
      <c r="C77" s="22"/>
      <c r="D77" s="22"/>
      <c r="E77" s="24">
        <v>100</v>
      </c>
      <c r="F77" s="27" t="s">
        <v>89</v>
      </c>
      <c r="G77" s="24" t="s">
        <v>98</v>
      </c>
      <c r="H77" s="24"/>
      <c r="I77" s="24"/>
      <c r="J77" s="24">
        <v>4</v>
      </c>
      <c r="K77" s="26" t="s">
        <v>70</v>
      </c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49"/>
    </row>
    <row r="78" spans="1:22" ht="12.75">
      <c r="A78" s="44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49"/>
    </row>
    <row r="79" spans="1:22" ht="12.75">
      <c r="A79" s="44"/>
      <c r="B79" s="22"/>
      <c r="C79" s="63" t="s">
        <v>74</v>
      </c>
      <c r="D79" s="63"/>
      <c r="E79" s="63"/>
      <c r="F79" s="63"/>
      <c r="G79" s="63"/>
      <c r="H79" s="63"/>
      <c r="I79" s="63"/>
      <c r="J79" s="63"/>
      <c r="K79" s="63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49"/>
    </row>
    <row r="80" spans="1:22" ht="12.75">
      <c r="A80" s="44"/>
      <c r="B80" s="40"/>
      <c r="C80" s="50" t="s">
        <v>77</v>
      </c>
      <c r="D80" s="40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49"/>
    </row>
    <row r="81" spans="1:22" ht="12.75">
      <c r="A81" s="44"/>
      <c r="B81" s="26" t="s">
        <v>30</v>
      </c>
      <c r="C81" s="21">
        <v>100</v>
      </c>
      <c r="D81" s="22"/>
      <c r="E81" s="24">
        <v>0</v>
      </c>
      <c r="F81" s="27" t="s">
        <v>89</v>
      </c>
      <c r="G81" s="24" t="s">
        <v>98</v>
      </c>
      <c r="H81" s="27" t="s">
        <v>90</v>
      </c>
      <c r="I81" s="24">
        <v>1</v>
      </c>
      <c r="J81" s="24">
        <v>1</v>
      </c>
      <c r="K81" s="26" t="s">
        <v>73</v>
      </c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49"/>
    </row>
    <row r="82" spans="1:22" ht="12.75">
      <c r="A82" s="44"/>
      <c r="B82" s="22"/>
      <c r="C82" s="22"/>
      <c r="D82" s="22"/>
      <c r="E82" s="24">
        <v>1</v>
      </c>
      <c r="F82" s="27" t="s">
        <v>89</v>
      </c>
      <c r="G82" s="24" t="s">
        <v>98</v>
      </c>
      <c r="H82" s="27" t="s">
        <v>90</v>
      </c>
      <c r="I82" s="24">
        <v>10</v>
      </c>
      <c r="J82" s="24">
        <v>2</v>
      </c>
      <c r="K82" s="26" t="s">
        <v>72</v>
      </c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49"/>
    </row>
    <row r="83" spans="1:22" ht="12.75">
      <c r="A83" s="44"/>
      <c r="B83" s="26" t="s">
        <v>31</v>
      </c>
      <c r="C83" s="24">
        <f>IF(C81&lt;I81,J81,IF(AND(C81&gt;=E82,C81&lt;I82),J82,IF(AND(C81&gt;=E83,C81&lt;I83),J83,IF(C81&gt;=E84,J84))))</f>
        <v>4</v>
      </c>
      <c r="D83" s="22"/>
      <c r="E83" s="24">
        <v>10</v>
      </c>
      <c r="F83" s="27" t="s">
        <v>89</v>
      </c>
      <c r="G83" s="24" t="s">
        <v>98</v>
      </c>
      <c r="H83" s="27" t="s">
        <v>90</v>
      </c>
      <c r="I83" s="24">
        <v>100</v>
      </c>
      <c r="J83" s="24">
        <v>3</v>
      </c>
      <c r="K83" s="26" t="s">
        <v>71</v>
      </c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49"/>
    </row>
    <row r="84" spans="1:22" ht="12.75">
      <c r="A84" s="44"/>
      <c r="B84" s="22"/>
      <c r="C84" s="22"/>
      <c r="D84" s="22"/>
      <c r="E84" s="24">
        <v>100</v>
      </c>
      <c r="F84" s="27" t="s">
        <v>89</v>
      </c>
      <c r="G84" s="24" t="s">
        <v>98</v>
      </c>
      <c r="H84" s="24"/>
      <c r="I84" s="24"/>
      <c r="J84" s="24">
        <v>4</v>
      </c>
      <c r="K84" s="26" t="s">
        <v>70</v>
      </c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49"/>
    </row>
    <row r="85" spans="1:22" ht="12.75">
      <c r="A85" s="44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49"/>
    </row>
    <row r="86" spans="1:22" ht="12.75">
      <c r="A86" s="44"/>
      <c r="B86" s="22"/>
      <c r="C86" s="63" t="s">
        <v>76</v>
      </c>
      <c r="D86" s="63"/>
      <c r="E86" s="63"/>
      <c r="F86" s="63"/>
      <c r="G86" s="63"/>
      <c r="H86" s="63"/>
      <c r="I86" s="63"/>
      <c r="J86" s="63"/>
      <c r="K86" s="63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49"/>
    </row>
    <row r="87" spans="1:22" ht="12.75">
      <c r="A87" s="44"/>
      <c r="B87" s="40"/>
      <c r="C87" s="50" t="s">
        <v>78</v>
      </c>
      <c r="D87" s="40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49"/>
    </row>
    <row r="88" spans="1:22" ht="12.75">
      <c r="A88" s="44"/>
      <c r="B88" s="26" t="s">
        <v>30</v>
      </c>
      <c r="C88" s="21">
        <v>100</v>
      </c>
      <c r="D88" s="22"/>
      <c r="E88" s="24">
        <v>0</v>
      </c>
      <c r="F88" s="27" t="s">
        <v>89</v>
      </c>
      <c r="G88" s="24" t="s">
        <v>98</v>
      </c>
      <c r="H88" s="27" t="s">
        <v>90</v>
      </c>
      <c r="I88" s="24">
        <v>1</v>
      </c>
      <c r="J88" s="24">
        <v>1</v>
      </c>
      <c r="K88" s="26" t="s">
        <v>73</v>
      </c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49"/>
    </row>
    <row r="89" spans="1:22" ht="12.75">
      <c r="A89" s="44"/>
      <c r="B89" s="22"/>
      <c r="C89" s="50"/>
      <c r="D89" s="22"/>
      <c r="E89" s="24">
        <v>1</v>
      </c>
      <c r="F89" s="27" t="s">
        <v>89</v>
      </c>
      <c r="G89" s="24" t="s">
        <v>98</v>
      </c>
      <c r="H89" s="27" t="s">
        <v>90</v>
      </c>
      <c r="I89" s="24">
        <v>10</v>
      </c>
      <c r="J89" s="24">
        <v>2</v>
      </c>
      <c r="K89" s="26" t="s">
        <v>72</v>
      </c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49"/>
    </row>
    <row r="90" spans="1:22" ht="12.75">
      <c r="A90" s="44"/>
      <c r="B90" s="26" t="s">
        <v>31</v>
      </c>
      <c r="C90" s="24">
        <f>IF(C88&lt;I88,J88,IF(AND(C88&gt;=E89,C88&lt;I89),J89,IF(AND(C88&gt;=E90,C88&lt;I90),J90,IF(C88&gt;=E91,J91))))</f>
        <v>4</v>
      </c>
      <c r="D90" s="22"/>
      <c r="E90" s="24">
        <v>10</v>
      </c>
      <c r="F90" s="27" t="s">
        <v>89</v>
      </c>
      <c r="G90" s="24" t="s">
        <v>98</v>
      </c>
      <c r="H90" s="27" t="s">
        <v>90</v>
      </c>
      <c r="I90" s="24">
        <v>100</v>
      </c>
      <c r="J90" s="24">
        <v>3</v>
      </c>
      <c r="K90" s="26" t="s">
        <v>71</v>
      </c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49"/>
    </row>
    <row r="91" spans="1:22" ht="12.75">
      <c r="A91" s="44"/>
      <c r="B91" s="22"/>
      <c r="C91" s="22"/>
      <c r="D91" s="22"/>
      <c r="E91" s="24">
        <v>100</v>
      </c>
      <c r="F91" s="27" t="s">
        <v>89</v>
      </c>
      <c r="G91" s="24" t="s">
        <v>98</v>
      </c>
      <c r="H91" s="24"/>
      <c r="I91" s="24"/>
      <c r="J91" s="24">
        <v>4</v>
      </c>
      <c r="K91" s="26" t="s">
        <v>70</v>
      </c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49"/>
    </row>
    <row r="92" spans="1:22" ht="12.75">
      <c r="A92" s="44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39" t="s">
        <v>116</v>
      </c>
      <c r="N92" s="36"/>
      <c r="O92" s="36"/>
      <c r="P92" s="36"/>
      <c r="Q92" s="36"/>
      <c r="R92" s="36"/>
      <c r="S92" s="36"/>
      <c r="T92" s="36"/>
      <c r="U92" s="37"/>
      <c r="V92" s="49"/>
    </row>
    <row r="93" spans="1:22" ht="12.75">
      <c r="A93" s="44"/>
      <c r="B93" s="22"/>
      <c r="C93" s="59" t="s">
        <v>79</v>
      </c>
      <c r="D93" s="59"/>
      <c r="E93" s="59"/>
      <c r="F93" s="59"/>
      <c r="G93" s="59"/>
      <c r="H93" s="59"/>
      <c r="I93" s="59"/>
      <c r="J93" s="59"/>
      <c r="K93" s="59"/>
      <c r="L93" s="22"/>
      <c r="M93" s="60" t="s">
        <v>117</v>
      </c>
      <c r="N93" s="61"/>
      <c r="O93" s="61"/>
      <c r="P93" s="61"/>
      <c r="Q93" s="61"/>
      <c r="R93" s="61"/>
      <c r="S93" s="61"/>
      <c r="T93" s="41"/>
      <c r="U93" s="38"/>
      <c r="V93" s="49"/>
    </row>
    <row r="94" spans="1:22" ht="12.75">
      <c r="A94" s="44"/>
      <c r="B94" s="40"/>
      <c r="C94" s="50" t="s">
        <v>80</v>
      </c>
      <c r="D94" s="40"/>
      <c r="E94" s="22"/>
      <c r="F94" s="22"/>
      <c r="G94" s="22"/>
      <c r="H94" s="22"/>
      <c r="I94" s="22"/>
      <c r="J94" s="22"/>
      <c r="K94" s="22"/>
      <c r="L94" s="22"/>
      <c r="M94" s="28" t="s">
        <v>59</v>
      </c>
      <c r="N94" s="30">
        <v>2</v>
      </c>
      <c r="O94" s="22"/>
      <c r="P94" s="22"/>
      <c r="Q94" s="22"/>
      <c r="R94" s="22"/>
      <c r="S94" s="22"/>
      <c r="T94" s="22"/>
      <c r="U94" s="22"/>
      <c r="V94" s="49"/>
    </row>
    <row r="95" spans="1:22" ht="12.75">
      <c r="A95" s="44"/>
      <c r="B95" s="26" t="s">
        <v>30</v>
      </c>
      <c r="C95" s="21">
        <v>2000</v>
      </c>
      <c r="D95" s="22"/>
      <c r="E95" s="24">
        <v>0</v>
      </c>
      <c r="F95" s="27" t="s">
        <v>89</v>
      </c>
      <c r="G95" s="24" t="s">
        <v>98</v>
      </c>
      <c r="H95" s="27" t="s">
        <v>90</v>
      </c>
      <c r="I95" s="24">
        <v>50</v>
      </c>
      <c r="J95" s="24">
        <v>1</v>
      </c>
      <c r="K95" s="26" t="s">
        <v>73</v>
      </c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49"/>
    </row>
    <row r="96" spans="1:22" ht="12.75">
      <c r="A96" s="44"/>
      <c r="B96" s="22"/>
      <c r="C96" s="22"/>
      <c r="D96" s="22"/>
      <c r="E96" s="24">
        <v>50</v>
      </c>
      <c r="F96" s="27" t="s">
        <v>89</v>
      </c>
      <c r="G96" s="24" t="s">
        <v>98</v>
      </c>
      <c r="H96" s="27" t="s">
        <v>90</v>
      </c>
      <c r="I96" s="24">
        <v>500</v>
      </c>
      <c r="J96" s="24">
        <v>2</v>
      </c>
      <c r="K96" s="26" t="s">
        <v>72</v>
      </c>
      <c r="L96" s="22"/>
      <c r="M96" s="22"/>
      <c r="N96" s="43">
        <f>C97+C104</f>
        <v>8</v>
      </c>
      <c r="O96" s="22"/>
      <c r="P96" s="22"/>
      <c r="Q96" s="22"/>
      <c r="R96" s="22"/>
      <c r="S96" s="22"/>
      <c r="T96" s="22"/>
      <c r="U96" s="22"/>
      <c r="V96" s="49"/>
    </row>
    <row r="97" spans="1:22" ht="12.75">
      <c r="A97" s="44"/>
      <c r="B97" s="26" t="s">
        <v>31</v>
      </c>
      <c r="C97" s="24">
        <f>IF(C95&lt;I95,J95,IF(AND(C95&gt;=E96,C95&lt;I96),J96,IF(AND(C95&gt;=E97,C95&lt;I97),J97,IF(C95&gt;=E98,J98))))</f>
        <v>4</v>
      </c>
      <c r="D97" s="22"/>
      <c r="E97" s="24">
        <v>500</v>
      </c>
      <c r="F97" s="27" t="s">
        <v>89</v>
      </c>
      <c r="G97" s="24" t="s">
        <v>98</v>
      </c>
      <c r="H97" s="27" t="s">
        <v>90</v>
      </c>
      <c r="I97" s="24">
        <v>2000</v>
      </c>
      <c r="J97" s="24">
        <v>3</v>
      </c>
      <c r="K97" s="26" t="s">
        <v>71</v>
      </c>
      <c r="L97" s="22"/>
      <c r="M97" s="22"/>
      <c r="N97" s="43">
        <f>IF(N96&lt;4,1,IF(AND(N96&gt;3,N96&lt;6),2,IF(AND(N96&gt;5,N96&lt;8),3,IF(N96=8,4))))</f>
        <v>4</v>
      </c>
      <c r="O97" s="22"/>
      <c r="P97" s="22"/>
      <c r="Q97" s="22"/>
      <c r="R97" s="22"/>
      <c r="S97" s="22"/>
      <c r="T97" s="22"/>
      <c r="U97" s="22"/>
      <c r="V97" s="49"/>
    </row>
    <row r="98" spans="1:22" ht="12.75">
      <c r="A98" s="44"/>
      <c r="B98" s="22"/>
      <c r="C98" s="22"/>
      <c r="D98" s="22"/>
      <c r="E98" s="24">
        <v>2000</v>
      </c>
      <c r="F98" s="27" t="s">
        <v>89</v>
      </c>
      <c r="G98" s="24" t="s">
        <v>98</v>
      </c>
      <c r="H98" s="24"/>
      <c r="I98" s="24"/>
      <c r="J98" s="24">
        <v>4</v>
      </c>
      <c r="K98" s="26" t="s">
        <v>70</v>
      </c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49"/>
    </row>
    <row r="99" spans="1:22" ht="12.75">
      <c r="A99" s="44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49"/>
    </row>
    <row r="100" spans="1:22" ht="12.75">
      <c r="A100" s="44"/>
      <c r="B100" s="22"/>
      <c r="C100" s="59" t="s">
        <v>81</v>
      </c>
      <c r="D100" s="59"/>
      <c r="E100" s="59"/>
      <c r="F100" s="59"/>
      <c r="G100" s="59"/>
      <c r="H100" s="59"/>
      <c r="I100" s="59"/>
      <c r="J100" s="59"/>
      <c r="K100" s="59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49"/>
    </row>
    <row r="101" spans="1:22" ht="12.75">
      <c r="A101" s="44"/>
      <c r="B101" s="40"/>
      <c r="C101" s="50" t="s">
        <v>82</v>
      </c>
      <c r="D101" s="40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49"/>
    </row>
    <row r="102" spans="1:22" ht="12.75">
      <c r="A102" s="44"/>
      <c r="B102" s="26" t="s">
        <v>30</v>
      </c>
      <c r="C102" s="21">
        <v>5000</v>
      </c>
      <c r="D102" s="22"/>
      <c r="E102" s="24">
        <v>0</v>
      </c>
      <c r="F102" s="27" t="s">
        <v>89</v>
      </c>
      <c r="G102" s="24" t="s">
        <v>98</v>
      </c>
      <c r="H102" s="27" t="s">
        <v>90</v>
      </c>
      <c r="I102" s="24">
        <v>500</v>
      </c>
      <c r="J102" s="24">
        <v>1</v>
      </c>
      <c r="K102" s="26" t="s">
        <v>73</v>
      </c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49"/>
    </row>
    <row r="103" spans="1:22" ht="12.75">
      <c r="A103" s="44"/>
      <c r="B103" s="22"/>
      <c r="C103" s="22"/>
      <c r="D103" s="22"/>
      <c r="E103" s="24">
        <v>500</v>
      </c>
      <c r="F103" s="27" t="s">
        <v>89</v>
      </c>
      <c r="G103" s="24" t="s">
        <v>98</v>
      </c>
      <c r="H103" s="27" t="s">
        <v>90</v>
      </c>
      <c r="I103" s="24">
        <v>1000</v>
      </c>
      <c r="J103" s="24">
        <v>2</v>
      </c>
      <c r="K103" s="26" t="s">
        <v>72</v>
      </c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49"/>
    </row>
    <row r="104" spans="1:22" ht="12.75">
      <c r="A104" s="44"/>
      <c r="B104" s="26" t="s">
        <v>31</v>
      </c>
      <c r="C104" s="24">
        <f>IF(C102&lt;I102,J102,IF(AND(C102&gt;=E103,C102&lt;I103),J103,IF(AND(C102&gt;=E104,C102&lt;I104),J104,IF(C102&gt;=E105,J105))))</f>
        <v>4</v>
      </c>
      <c r="D104" s="22"/>
      <c r="E104" s="24">
        <v>1000</v>
      </c>
      <c r="F104" s="27" t="s">
        <v>89</v>
      </c>
      <c r="G104" s="24" t="s">
        <v>98</v>
      </c>
      <c r="H104" s="27" t="s">
        <v>90</v>
      </c>
      <c r="I104" s="24">
        <v>5000</v>
      </c>
      <c r="J104" s="24">
        <v>3</v>
      </c>
      <c r="K104" s="26" t="s">
        <v>71</v>
      </c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49"/>
    </row>
    <row r="105" spans="1:22" ht="12.75">
      <c r="A105" s="44"/>
      <c r="B105" s="22"/>
      <c r="C105" s="22"/>
      <c r="D105" s="22"/>
      <c r="E105" s="24">
        <v>5000</v>
      </c>
      <c r="F105" s="27" t="s">
        <v>89</v>
      </c>
      <c r="G105" s="24" t="s">
        <v>98</v>
      </c>
      <c r="H105" s="24"/>
      <c r="I105" s="24"/>
      <c r="J105" s="24">
        <v>4</v>
      </c>
      <c r="K105" s="26" t="s">
        <v>70</v>
      </c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49"/>
    </row>
    <row r="106" spans="1:22" ht="12.75">
      <c r="A106" s="44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49"/>
    </row>
    <row r="107" spans="1:22" ht="12.75">
      <c r="A107" s="44"/>
      <c r="B107" s="22"/>
      <c r="C107" s="59" t="s">
        <v>83</v>
      </c>
      <c r="D107" s="59"/>
      <c r="E107" s="59"/>
      <c r="F107" s="59"/>
      <c r="G107" s="59"/>
      <c r="H107" s="59"/>
      <c r="I107" s="59"/>
      <c r="J107" s="59"/>
      <c r="K107" s="59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49"/>
    </row>
    <row r="108" spans="1:22" ht="12.75">
      <c r="A108" s="44"/>
      <c r="B108" s="40"/>
      <c r="C108" s="50" t="s">
        <v>84</v>
      </c>
      <c r="D108" s="40"/>
      <c r="E108" s="50"/>
      <c r="F108" s="50"/>
      <c r="G108" s="50"/>
      <c r="H108" s="50"/>
      <c r="I108" s="40"/>
      <c r="J108" s="40"/>
      <c r="K108" s="40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49"/>
    </row>
    <row r="109" spans="1:22" ht="12.75">
      <c r="A109" s="44"/>
      <c r="B109" s="26" t="s">
        <v>30</v>
      </c>
      <c r="C109" s="21">
        <v>12</v>
      </c>
      <c r="D109" s="22"/>
      <c r="E109" s="57">
        <v>0</v>
      </c>
      <c r="F109" s="27" t="s">
        <v>89</v>
      </c>
      <c r="G109" s="24" t="s">
        <v>98</v>
      </c>
      <c r="H109" s="27" t="s">
        <v>90</v>
      </c>
      <c r="I109" s="57">
        <v>2</v>
      </c>
      <c r="J109" s="24">
        <v>1</v>
      </c>
      <c r="K109" s="26" t="s">
        <v>73</v>
      </c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49"/>
    </row>
    <row r="110" spans="1:22" ht="12.75">
      <c r="A110" s="44"/>
      <c r="B110" s="22"/>
      <c r="C110" s="22"/>
      <c r="D110" s="22"/>
      <c r="E110" s="57">
        <v>2</v>
      </c>
      <c r="F110" s="27" t="s">
        <v>89</v>
      </c>
      <c r="G110" s="24" t="s">
        <v>98</v>
      </c>
      <c r="H110" s="27" t="s">
        <v>89</v>
      </c>
      <c r="I110" s="57">
        <v>11</v>
      </c>
      <c r="J110" s="24">
        <v>3</v>
      </c>
      <c r="K110" s="26" t="s">
        <v>71</v>
      </c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49"/>
    </row>
    <row r="111" spans="1:22" ht="12.75">
      <c r="A111" s="44"/>
      <c r="B111" s="26" t="s">
        <v>31</v>
      </c>
      <c r="C111" s="24">
        <f>IF(C109&lt;I109,J109,IF(AND(C109&gt;=E110,C109&lt;=I110),J110,IF((C109&gt;E111),J111)))</f>
        <v>4</v>
      </c>
      <c r="D111" s="22"/>
      <c r="E111" s="57">
        <v>11</v>
      </c>
      <c r="F111" s="27" t="s">
        <v>118</v>
      </c>
      <c r="G111" s="24" t="s">
        <v>98</v>
      </c>
      <c r="H111" s="27"/>
      <c r="I111" s="57"/>
      <c r="J111" s="24">
        <v>4</v>
      </c>
      <c r="K111" s="26" t="s">
        <v>70</v>
      </c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49"/>
    </row>
    <row r="112" spans="1:22" ht="12.75">
      <c r="A112" s="44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49"/>
    </row>
    <row r="113" spans="1:22" ht="12.75">
      <c r="A113" s="44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49"/>
    </row>
    <row r="114" spans="1:22" ht="12.75">
      <c r="A114" s="44"/>
      <c r="B114" s="22"/>
      <c r="C114" s="59" t="s">
        <v>86</v>
      </c>
      <c r="D114" s="59"/>
      <c r="E114" s="59"/>
      <c r="F114" s="59"/>
      <c r="G114" s="59"/>
      <c r="H114" s="59"/>
      <c r="I114" s="59"/>
      <c r="J114" s="59"/>
      <c r="K114" s="59"/>
      <c r="L114" s="22"/>
      <c r="M114" s="34" t="s">
        <v>88</v>
      </c>
      <c r="N114" s="35"/>
      <c r="O114" s="35"/>
      <c r="P114" s="35"/>
      <c r="Q114" s="35"/>
      <c r="R114" s="35"/>
      <c r="S114" s="35"/>
      <c r="T114" s="42"/>
      <c r="U114" s="22"/>
      <c r="V114" s="49"/>
    </row>
    <row r="115" spans="1:22" ht="12.75">
      <c r="A115" s="44"/>
      <c r="B115" s="40"/>
      <c r="C115" s="50" t="s">
        <v>85</v>
      </c>
      <c r="D115" s="40"/>
      <c r="E115" s="22"/>
      <c r="F115" s="22"/>
      <c r="G115" s="22"/>
      <c r="H115" s="22"/>
      <c r="I115" s="22"/>
      <c r="J115" s="22"/>
      <c r="K115" s="22"/>
      <c r="L115" s="22"/>
      <c r="M115" s="28" t="s">
        <v>59</v>
      </c>
      <c r="N115" s="30">
        <v>1</v>
      </c>
      <c r="O115" s="22"/>
      <c r="P115" s="22"/>
      <c r="Q115" s="22"/>
      <c r="R115" s="22"/>
      <c r="S115" s="22"/>
      <c r="T115" s="22"/>
      <c r="U115" s="22"/>
      <c r="V115" s="49"/>
    </row>
    <row r="116" spans="1:22" ht="12.75">
      <c r="A116" s="44"/>
      <c r="B116" s="26" t="s">
        <v>30</v>
      </c>
      <c r="C116" s="21">
        <v>2001</v>
      </c>
      <c r="D116" s="22"/>
      <c r="E116" s="24">
        <v>0</v>
      </c>
      <c r="F116" s="27" t="s">
        <v>90</v>
      </c>
      <c r="G116" s="24" t="s">
        <v>98</v>
      </c>
      <c r="H116" s="27" t="s">
        <v>89</v>
      </c>
      <c r="I116" s="24">
        <v>20</v>
      </c>
      <c r="J116" s="24">
        <v>1</v>
      </c>
      <c r="K116" s="26" t="s">
        <v>73</v>
      </c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49"/>
    </row>
    <row r="117" spans="1:22" ht="12.75">
      <c r="A117" s="44"/>
      <c r="B117" s="22"/>
      <c r="C117" s="22"/>
      <c r="D117" s="22"/>
      <c r="E117" s="24">
        <v>20</v>
      </c>
      <c r="F117" s="27" t="s">
        <v>90</v>
      </c>
      <c r="G117" s="24" t="s">
        <v>98</v>
      </c>
      <c r="H117" s="27" t="s">
        <v>89</v>
      </c>
      <c r="I117" s="24">
        <v>200</v>
      </c>
      <c r="J117" s="24">
        <v>2</v>
      </c>
      <c r="K117" s="26" t="s">
        <v>72</v>
      </c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49"/>
    </row>
    <row r="118" spans="1:22" ht="12.75">
      <c r="A118" s="44"/>
      <c r="B118" s="26" t="s">
        <v>31</v>
      </c>
      <c r="C118" s="24">
        <f>IF(C116&lt;=I116,J116,IF(AND(C116&gt;E117,C116&lt;=I117),J117,IF(AND(C116&gt;E118,C116&lt;=I118),J118,IF(C116&gt;E119,J119))))</f>
        <v>4</v>
      </c>
      <c r="D118" s="22"/>
      <c r="E118" s="24">
        <v>200</v>
      </c>
      <c r="F118" s="27" t="s">
        <v>90</v>
      </c>
      <c r="G118" s="24" t="s">
        <v>98</v>
      </c>
      <c r="H118" s="27" t="s">
        <v>89</v>
      </c>
      <c r="I118" s="24">
        <v>2000</v>
      </c>
      <c r="J118" s="24">
        <v>3</v>
      </c>
      <c r="K118" s="26" t="s">
        <v>71</v>
      </c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49"/>
    </row>
    <row r="119" spans="1:22" ht="12.75">
      <c r="A119" s="44"/>
      <c r="B119" s="22"/>
      <c r="C119" s="22"/>
      <c r="D119" s="22"/>
      <c r="E119" s="24">
        <v>2000</v>
      </c>
      <c r="F119" s="27" t="s">
        <v>90</v>
      </c>
      <c r="G119" s="24" t="s">
        <v>98</v>
      </c>
      <c r="H119" s="24"/>
      <c r="I119" s="24"/>
      <c r="J119" s="24">
        <v>4</v>
      </c>
      <c r="K119" s="26" t="s">
        <v>70</v>
      </c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49"/>
    </row>
    <row r="120" spans="1:22" ht="12.75">
      <c r="A120" s="44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49"/>
    </row>
    <row r="121" spans="1:22" ht="12.75">
      <c r="A121" s="44"/>
      <c r="B121" s="22"/>
      <c r="C121" s="67" t="s">
        <v>87</v>
      </c>
      <c r="D121" s="68"/>
      <c r="E121" s="68"/>
      <c r="F121" s="68"/>
      <c r="G121" s="68"/>
      <c r="H121" s="68"/>
      <c r="I121" s="68"/>
      <c r="J121" s="68"/>
      <c r="K121" s="69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49"/>
    </row>
    <row r="122" spans="1:22" ht="12.75">
      <c r="A122" s="44"/>
      <c r="B122" s="40"/>
      <c r="C122" s="50" t="s">
        <v>85</v>
      </c>
      <c r="D122" s="40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49"/>
    </row>
    <row r="123" spans="1:22" ht="12.75">
      <c r="A123" s="44"/>
      <c r="B123" s="26" t="s">
        <v>30</v>
      </c>
      <c r="C123" s="21">
        <v>501</v>
      </c>
      <c r="D123" s="22"/>
      <c r="E123" s="24">
        <v>0</v>
      </c>
      <c r="F123" s="27" t="s">
        <v>90</v>
      </c>
      <c r="G123" s="24" t="s">
        <v>98</v>
      </c>
      <c r="H123" s="27" t="s">
        <v>89</v>
      </c>
      <c r="I123" s="24">
        <v>5</v>
      </c>
      <c r="J123" s="24">
        <v>1</v>
      </c>
      <c r="K123" s="26" t="s">
        <v>73</v>
      </c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49"/>
    </row>
    <row r="124" spans="1:22" ht="12.75">
      <c r="A124" s="44"/>
      <c r="B124" s="22"/>
      <c r="C124" s="22"/>
      <c r="D124" s="22"/>
      <c r="E124" s="24">
        <v>5</v>
      </c>
      <c r="F124" s="27" t="s">
        <v>90</v>
      </c>
      <c r="G124" s="24" t="s">
        <v>98</v>
      </c>
      <c r="H124" s="27" t="s">
        <v>89</v>
      </c>
      <c r="I124" s="24">
        <v>50</v>
      </c>
      <c r="J124" s="24">
        <v>2</v>
      </c>
      <c r="K124" s="26" t="s">
        <v>72</v>
      </c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49"/>
    </row>
    <row r="125" spans="1:22" ht="12.75">
      <c r="A125" s="44"/>
      <c r="B125" s="26" t="s">
        <v>31</v>
      </c>
      <c r="C125" s="24">
        <f>IF(C123&lt;=I123,J123,IF(AND(C123&gt;E124,C123&lt;=I124),J124,IF(AND(C123&gt;E125,C123&lt;=I125),J125,IF(C123&gt;E126,J126))))</f>
        <v>4</v>
      </c>
      <c r="D125" s="22"/>
      <c r="E125" s="24">
        <v>50</v>
      </c>
      <c r="F125" s="27" t="s">
        <v>90</v>
      </c>
      <c r="G125" s="24" t="s">
        <v>98</v>
      </c>
      <c r="H125" s="27" t="s">
        <v>89</v>
      </c>
      <c r="I125" s="24">
        <v>500</v>
      </c>
      <c r="J125" s="24">
        <v>3</v>
      </c>
      <c r="K125" s="26" t="s">
        <v>71</v>
      </c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49"/>
    </row>
    <row r="126" spans="1:22" ht="12.75">
      <c r="A126" s="44"/>
      <c r="B126" s="22"/>
      <c r="C126" s="22"/>
      <c r="D126" s="22"/>
      <c r="E126" s="24">
        <v>500</v>
      </c>
      <c r="F126" s="27" t="s">
        <v>90</v>
      </c>
      <c r="G126" s="24" t="s">
        <v>98</v>
      </c>
      <c r="H126" s="24"/>
      <c r="I126" s="24"/>
      <c r="J126" s="24">
        <v>4</v>
      </c>
      <c r="K126" s="26" t="s">
        <v>70</v>
      </c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49"/>
    </row>
    <row r="127" spans="1:22" ht="12.75">
      <c r="A127" s="44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49"/>
    </row>
    <row r="128" spans="1:22" ht="12.75">
      <c r="A128" s="44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49"/>
    </row>
    <row r="129" spans="1:22" ht="12.75">
      <c r="A129" s="44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49"/>
    </row>
    <row r="130" spans="1:22" ht="12.75">
      <c r="A130" s="44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49"/>
    </row>
    <row r="131" spans="1:22" ht="12.75">
      <c r="A131" s="44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49"/>
    </row>
    <row r="132" spans="1:22" ht="13.5" thickBot="1">
      <c r="A132" s="45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51"/>
    </row>
    <row r="133" spans="5:10" ht="12.75">
      <c r="E133" s="25"/>
      <c r="F133" s="25"/>
      <c r="G133" s="25"/>
      <c r="H133" s="25"/>
      <c r="I133" s="25"/>
      <c r="J133" s="25"/>
    </row>
    <row r="135" ht="12.75">
      <c r="C135" s="33"/>
    </row>
    <row r="136" spans="3:8" ht="12.75">
      <c r="C136" s="25"/>
      <c r="E136" s="25"/>
      <c r="F136" s="25"/>
      <c r="G136" s="25"/>
      <c r="H136" s="25"/>
    </row>
    <row r="137" spans="3:10" ht="12.75">
      <c r="C137" s="25"/>
      <c r="E137" s="25"/>
      <c r="F137" s="25"/>
      <c r="G137" s="25"/>
      <c r="H137" s="25"/>
      <c r="I137" s="25"/>
      <c r="J137" s="25"/>
    </row>
    <row r="138" spans="3:10" ht="12.75">
      <c r="C138" s="25"/>
      <c r="E138" s="25"/>
      <c r="F138" s="25"/>
      <c r="G138" s="25"/>
      <c r="H138" s="25"/>
      <c r="I138" s="25"/>
      <c r="J138" s="25"/>
    </row>
    <row r="139" spans="3:10" ht="12.75">
      <c r="C139" s="25"/>
      <c r="E139" s="25"/>
      <c r="F139" s="25"/>
      <c r="G139" s="25"/>
      <c r="H139" s="25"/>
      <c r="I139" s="25"/>
      <c r="J139" s="25"/>
    </row>
    <row r="140" spans="5:10" ht="12.75">
      <c r="E140" s="25"/>
      <c r="F140" s="25"/>
      <c r="G140" s="25"/>
      <c r="H140" s="25"/>
      <c r="I140" s="25"/>
      <c r="J140" s="25"/>
    </row>
    <row r="143" spans="3:8" ht="12.75">
      <c r="C143" s="25"/>
      <c r="E143" s="25"/>
      <c r="F143" s="25"/>
      <c r="G143" s="25"/>
      <c r="H143" s="25"/>
    </row>
    <row r="144" spans="3:10" ht="12.75">
      <c r="C144" s="25"/>
      <c r="E144" s="25"/>
      <c r="F144" s="25"/>
      <c r="G144" s="25"/>
      <c r="H144" s="25"/>
      <c r="I144" s="25"/>
      <c r="J144" s="25"/>
    </row>
    <row r="145" spans="3:10" ht="12.75">
      <c r="C145" s="25"/>
      <c r="E145" s="25"/>
      <c r="F145" s="25"/>
      <c r="G145" s="25"/>
      <c r="H145" s="25"/>
      <c r="I145" s="25"/>
      <c r="J145" s="25"/>
    </row>
    <row r="146" spans="3:10" ht="12.75">
      <c r="C146" s="25"/>
      <c r="E146" s="25"/>
      <c r="F146" s="25"/>
      <c r="G146" s="25"/>
      <c r="H146" s="25"/>
      <c r="I146" s="25"/>
      <c r="J146" s="25"/>
    </row>
    <row r="147" spans="5:10" ht="12.75">
      <c r="E147" s="25"/>
      <c r="F147" s="25"/>
      <c r="G147" s="25"/>
      <c r="H147" s="25"/>
      <c r="I147" s="25"/>
      <c r="J147" s="25"/>
    </row>
    <row r="148" spans="5:10" ht="12.75">
      <c r="E148" s="25"/>
      <c r="F148" s="25"/>
      <c r="G148" s="25"/>
      <c r="H148" s="25"/>
      <c r="I148" s="25"/>
      <c r="J148" s="25"/>
    </row>
    <row r="150" spans="3:8" ht="12.75">
      <c r="C150" s="25"/>
      <c r="E150" s="25"/>
      <c r="F150" s="25"/>
      <c r="G150" s="25"/>
      <c r="H150" s="25"/>
    </row>
    <row r="151" spans="3:10" ht="12.75">
      <c r="C151" s="25"/>
      <c r="E151" s="25"/>
      <c r="F151" s="25"/>
      <c r="G151" s="25"/>
      <c r="H151" s="25"/>
      <c r="I151" s="25"/>
      <c r="J151" s="25"/>
    </row>
    <row r="154" ht="12.75">
      <c r="C154" s="25"/>
    </row>
    <row r="155" ht="12.75">
      <c r="C155" s="25"/>
    </row>
  </sheetData>
  <sheetProtection password="C9B3" sheet="1" scenarios="1"/>
  <protectedRanges>
    <protectedRange sqref="C6 C13" name="Intervalo2"/>
  </protectedRanges>
  <mergeCells count="23">
    <mergeCell ref="C107:K107"/>
    <mergeCell ref="C114:K114"/>
    <mergeCell ref="C121:K121"/>
    <mergeCell ref="C79:K79"/>
    <mergeCell ref="C86:K86"/>
    <mergeCell ref="C93:K93"/>
    <mergeCell ref="C100:K100"/>
    <mergeCell ref="C38:K38"/>
    <mergeCell ref="C45:K45"/>
    <mergeCell ref="C52:K52"/>
    <mergeCell ref="C59:K59"/>
    <mergeCell ref="C65:K65"/>
    <mergeCell ref="C72:K72"/>
    <mergeCell ref="C2:K2"/>
    <mergeCell ref="M93:S93"/>
    <mergeCell ref="F61:K61"/>
    <mergeCell ref="F62:K62"/>
    <mergeCell ref="C4:K4"/>
    <mergeCell ref="C11:K11"/>
    <mergeCell ref="C18:K18"/>
    <mergeCell ref="M38:S38"/>
    <mergeCell ref="C25:K25"/>
    <mergeCell ref="C32:K3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PageLayoutView="0" workbookViewId="0" topLeftCell="A1">
      <selection activeCell="J1" sqref="J1"/>
    </sheetView>
  </sheetViews>
  <sheetFormatPr defaultColWidth="9.140625" defaultRowHeight="12.75"/>
  <cols>
    <col min="2" max="2" width="11.00390625" style="0" customWidth="1"/>
    <col min="3" max="3" width="19.421875" style="0" customWidth="1"/>
    <col min="4" max="4" width="15.00390625" style="0" customWidth="1"/>
    <col min="5" max="5" width="15.8515625" style="0" bestFit="1" customWidth="1"/>
    <col min="6" max="6" width="7.28125" style="0" customWidth="1"/>
  </cols>
  <sheetData>
    <row r="1" spans="1:8" ht="12.75">
      <c r="A1" s="54"/>
      <c r="B1" s="55"/>
      <c r="C1" s="55"/>
      <c r="D1" s="55"/>
      <c r="E1" s="55"/>
      <c r="F1" s="55"/>
      <c r="G1" s="55"/>
      <c r="H1" s="56"/>
    </row>
    <row r="2" spans="1:8" ht="12.75">
      <c r="A2" s="7"/>
      <c r="B2" s="5"/>
      <c r="C2" s="20" t="s">
        <v>110</v>
      </c>
      <c r="D2" s="5"/>
      <c r="E2" s="5"/>
      <c r="F2" s="5"/>
      <c r="G2" s="5"/>
      <c r="H2" s="8"/>
    </row>
    <row r="3" spans="1:8" ht="12.75">
      <c r="A3" s="7"/>
      <c r="B3" s="5"/>
      <c r="C3" s="20" t="s">
        <v>120</v>
      </c>
      <c r="D3" s="5"/>
      <c r="E3" s="5"/>
      <c r="F3" s="5"/>
      <c r="G3" s="5"/>
      <c r="H3" s="8"/>
    </row>
    <row r="4" spans="1:8" ht="12.75">
      <c r="A4" s="7"/>
      <c r="B4" s="5"/>
      <c r="C4" s="20" t="s">
        <v>119</v>
      </c>
      <c r="D4" s="5"/>
      <c r="E4" s="5"/>
      <c r="F4" s="5"/>
      <c r="G4" s="5"/>
      <c r="H4" s="8"/>
    </row>
    <row r="5" spans="1:8" ht="12.75">
      <c r="A5" s="7"/>
      <c r="B5" s="5"/>
      <c r="C5" s="20" t="s">
        <v>121</v>
      </c>
      <c r="D5" s="5"/>
      <c r="E5" s="5"/>
      <c r="F5" s="5"/>
      <c r="G5" s="5"/>
      <c r="H5" s="8"/>
    </row>
    <row r="6" spans="1:8" ht="12.75">
      <c r="A6" s="7"/>
      <c r="B6" s="5"/>
      <c r="C6" s="20" t="s">
        <v>111</v>
      </c>
      <c r="D6" s="5"/>
      <c r="E6" s="5"/>
      <c r="F6" s="5"/>
      <c r="G6" s="5"/>
      <c r="H6" s="8"/>
    </row>
    <row r="7" spans="1:12" ht="12.75">
      <c r="A7" s="7"/>
      <c r="B7" s="5"/>
      <c r="C7" s="20"/>
      <c r="D7" s="5"/>
      <c r="E7" s="5"/>
      <c r="F7" s="5"/>
      <c r="G7" s="5"/>
      <c r="H7" s="8"/>
      <c r="L7" s="31"/>
    </row>
    <row r="8" spans="1:8" ht="12.75">
      <c r="A8" s="7"/>
      <c r="B8" s="5"/>
      <c r="C8" s="5"/>
      <c r="D8" s="5"/>
      <c r="E8" s="5"/>
      <c r="F8" s="5"/>
      <c r="G8" s="5"/>
      <c r="H8" s="8"/>
    </row>
    <row r="9" spans="1:8" ht="12.75">
      <c r="A9" s="7"/>
      <c r="B9" s="19" t="s">
        <v>0</v>
      </c>
      <c r="C9" s="19" t="s">
        <v>1</v>
      </c>
      <c r="D9" s="19" t="s">
        <v>2</v>
      </c>
      <c r="E9" s="70" t="s">
        <v>3</v>
      </c>
      <c r="F9" s="70"/>
      <c r="G9" s="5"/>
      <c r="H9" s="8"/>
    </row>
    <row r="10" spans="1:12" ht="12.75">
      <c r="A10" s="7"/>
      <c r="B10" s="18" t="s">
        <v>4</v>
      </c>
      <c r="C10" s="18" t="s">
        <v>5</v>
      </c>
      <c r="D10" s="18" t="s">
        <v>6</v>
      </c>
      <c r="E10" s="18" t="s">
        <v>7</v>
      </c>
      <c r="F10" s="71">
        <f>IF(E11+E13&lt;=3,1,IF(E11+E13=4,2,IF(E11+E13=5,2,IF(E11+E13=6,3,IF(E11+E13=7,3,IF(E11+E13=8,4))))))</f>
        <v>4</v>
      </c>
      <c r="G10" s="5"/>
      <c r="H10" s="8"/>
      <c r="L10" s="15"/>
    </row>
    <row r="11" spans="1:12" ht="12.75">
      <c r="A11" s="7"/>
      <c r="B11" s="2">
        <f>'Resultados dos Estudos'!C8</f>
        <v>4</v>
      </c>
      <c r="C11" s="2">
        <f>'Resultados dos Estudos'!C29</f>
        <v>4</v>
      </c>
      <c r="D11" s="2"/>
      <c r="E11" s="2">
        <f>'Resultados dos Estudos'!C63</f>
        <v>4</v>
      </c>
      <c r="F11" s="72"/>
      <c r="G11" s="5"/>
      <c r="H11" s="8"/>
      <c r="L11" s="15"/>
    </row>
    <row r="12" spans="1:8" ht="12.75">
      <c r="A12" s="7"/>
      <c r="B12" s="2" t="s">
        <v>8</v>
      </c>
      <c r="C12" s="2" t="s">
        <v>9</v>
      </c>
      <c r="D12" s="2" t="s">
        <v>10</v>
      </c>
      <c r="E12" s="2" t="s">
        <v>11</v>
      </c>
      <c r="F12" s="72"/>
      <c r="G12" s="5"/>
      <c r="H12" s="8"/>
    </row>
    <row r="13" spans="1:11" ht="12.75">
      <c r="A13" s="7"/>
      <c r="B13" s="2">
        <f>'Resultados dos Estudos'!C15</f>
        <v>4</v>
      </c>
      <c r="C13" s="2">
        <f>'Resultados dos Estudos'!C36</f>
        <v>4</v>
      </c>
      <c r="D13" s="72">
        <f>'Resultados dos Estudos'!C56</f>
        <v>4</v>
      </c>
      <c r="E13" s="2">
        <f>'Resultados dos Estudos'!C69</f>
        <v>4</v>
      </c>
      <c r="F13" s="72"/>
      <c r="G13" s="5"/>
      <c r="H13" s="8"/>
      <c r="J13" s="1"/>
      <c r="K13" s="1"/>
    </row>
    <row r="14" spans="1:11" ht="12.75">
      <c r="A14" s="7"/>
      <c r="B14" s="2" t="s">
        <v>12</v>
      </c>
      <c r="C14" s="2" t="s">
        <v>13</v>
      </c>
      <c r="D14" s="72"/>
      <c r="E14" s="2" t="s">
        <v>14</v>
      </c>
      <c r="F14" s="72">
        <f>IF(E15+E17+E19&lt;=5,1,IF(E15+E17+E19=6,2,IF(E15+E17+E19=7,2,IF(E15+E17+E19=8,2,IF(E15+E17+E19=9,3,IF(E15+E17+E19=10,3,IF(E15+E17+E19=11,4,IF(E15+E17+E19=12,4))))))))</f>
        <v>4</v>
      </c>
      <c r="G14" s="5"/>
      <c r="H14" s="8"/>
      <c r="J14" s="1"/>
      <c r="K14" s="1"/>
    </row>
    <row r="15" spans="1:8" ht="12.75">
      <c r="A15" s="7"/>
      <c r="B15" s="2">
        <f>'Resultados dos Estudos'!C22</f>
        <v>4</v>
      </c>
      <c r="C15" s="2">
        <f>IF('Resultados dos Estudos'!N39=1,'Resultados dos Estudos'!C42,'Resultados dos Estudos'!C49)</f>
        <v>4</v>
      </c>
      <c r="D15" s="72"/>
      <c r="E15" s="2">
        <f>'Resultados dos Estudos'!C76</f>
        <v>4</v>
      </c>
      <c r="F15" s="72"/>
      <c r="G15" s="5"/>
      <c r="H15" s="8"/>
    </row>
    <row r="16" spans="1:11" ht="12.75">
      <c r="A16" s="7"/>
      <c r="B16" s="2" t="s">
        <v>15</v>
      </c>
      <c r="C16" s="3" t="s">
        <v>22</v>
      </c>
      <c r="D16" s="3" t="s">
        <v>22</v>
      </c>
      <c r="E16" s="2" t="s">
        <v>16</v>
      </c>
      <c r="F16" s="72"/>
      <c r="G16" s="5"/>
      <c r="H16" s="8"/>
      <c r="J16" s="1"/>
      <c r="K16" s="1"/>
    </row>
    <row r="17" spans="1:11" ht="12.75">
      <c r="A17" s="7"/>
      <c r="B17" s="2">
        <f>IF(B20&lt;=5,1,IF(B20=6,2,IF(B20=7,2,IF(B20=8,2,IF(B20=9,3,IF(B20=10,3,IF(B20=11,4,IF(B20=12,4))))))))</f>
        <v>4</v>
      </c>
      <c r="C17" s="2">
        <f>IF(C20&lt;=7,1,IF(C20=8,2,IF(C20=9,2,IF(C20=10,2,IF(C20=11,3,IF(C20=12,3,IF(C20=13,3,IF(C20&gt;=14,4,4))))))))</f>
        <v>4</v>
      </c>
      <c r="D17" s="2">
        <f>D13</f>
        <v>4</v>
      </c>
      <c r="E17" s="2">
        <f>'Resultados dos Estudos'!C83</f>
        <v>4</v>
      </c>
      <c r="F17" s="72"/>
      <c r="G17" s="5"/>
      <c r="H17" s="8"/>
      <c r="J17" s="1"/>
      <c r="K17" s="1"/>
    </row>
    <row r="18" spans="1:8" ht="12.75">
      <c r="A18" s="7"/>
      <c r="B18" s="5"/>
      <c r="C18" s="5"/>
      <c r="D18" s="5"/>
      <c r="E18" s="2" t="s">
        <v>17</v>
      </c>
      <c r="F18" s="72"/>
      <c r="G18" s="5"/>
      <c r="H18" s="8"/>
    </row>
    <row r="19" spans="1:11" ht="12.75">
      <c r="A19" s="7"/>
      <c r="B19" s="5"/>
      <c r="C19" s="5"/>
      <c r="D19" s="5"/>
      <c r="E19" s="2">
        <f>'Resultados dos Estudos'!C90</f>
        <v>4</v>
      </c>
      <c r="F19" s="72"/>
      <c r="G19" s="5"/>
      <c r="H19" s="8"/>
      <c r="J19" s="1"/>
      <c r="K19" s="1"/>
    </row>
    <row r="20" spans="1:11" ht="12.75">
      <c r="A20" s="7"/>
      <c r="B20" s="9">
        <f>SUM(B11,B13,B15)</f>
        <v>12</v>
      </c>
      <c r="C20" s="10">
        <f>SUM(C11,C13,(C15*2))</f>
        <v>16</v>
      </c>
      <c r="D20" s="5"/>
      <c r="E20" s="2" t="s">
        <v>18</v>
      </c>
      <c r="F20" s="72">
        <f>IF(E21+E23&lt;=3,1,IF(E21+E23=4,2,IF(E21+E23=5,2,IF(E21+E23=6,3,IF(E21+E23=7,3,IF(E21+E23=8,4))))))</f>
        <v>4</v>
      </c>
      <c r="G20" s="5"/>
      <c r="H20" s="8"/>
      <c r="J20" s="1"/>
      <c r="K20" s="1"/>
    </row>
    <row r="21" spans="1:8" ht="12.75">
      <c r="A21" s="7"/>
      <c r="B21" s="5"/>
      <c r="C21" s="5"/>
      <c r="D21" s="5"/>
      <c r="E21" s="2">
        <f>IF('Resultados dos Estudos'!N94=1,'Resultados dos Estudos'!C97,'Resultados dos Estudos'!N97)</f>
        <v>4</v>
      </c>
      <c r="F21" s="72"/>
      <c r="G21" s="5"/>
      <c r="H21" s="8"/>
    </row>
    <row r="22" spans="1:8" ht="12.75">
      <c r="A22" s="7"/>
      <c r="B22" s="5"/>
      <c r="C22" s="5"/>
      <c r="D22" s="5"/>
      <c r="E22" s="2" t="s">
        <v>19</v>
      </c>
      <c r="F22" s="72"/>
      <c r="G22" s="5"/>
      <c r="H22" s="8"/>
    </row>
    <row r="23" spans="1:8" ht="12.75">
      <c r="A23" s="7"/>
      <c r="B23" s="5"/>
      <c r="C23" s="5"/>
      <c r="D23" s="5"/>
      <c r="E23" s="2">
        <f>'Resultados dos Estudos'!C111</f>
        <v>4</v>
      </c>
      <c r="F23" s="72"/>
      <c r="G23" s="5"/>
      <c r="H23" s="8"/>
    </row>
    <row r="24" spans="1:11" ht="12.75">
      <c r="A24" s="7"/>
      <c r="B24" s="74" t="s">
        <v>21</v>
      </c>
      <c r="C24" s="74"/>
      <c r="D24" s="5"/>
      <c r="E24" s="2" t="s">
        <v>20</v>
      </c>
      <c r="F24" s="75">
        <f>E25</f>
        <v>4</v>
      </c>
      <c r="G24" s="5"/>
      <c r="H24" s="8"/>
      <c r="K24" s="4"/>
    </row>
    <row r="25" spans="1:12" ht="12.75">
      <c r="A25" s="7"/>
      <c r="B25" s="2">
        <f>B17+(C17*2)+(D17*2)+F10+F14+F20+F24</f>
        <v>36</v>
      </c>
      <c r="C25" s="2" t="str">
        <f>IF(B25&lt;=17,"CLASSE I",IF(AND(B25&gt;17,B25&lt;25),"CLASSE II",IF(AND(B25&gt;24,B25&lt;31),"CLASSE III",IF(AND(B25&gt;30,B25&lt;37),"CLASSE IV"))))</f>
        <v>CLASSE IV</v>
      </c>
      <c r="D25" s="5"/>
      <c r="E25" s="2">
        <f>IF('Resultados dos Estudos'!N115=1,'Resultados dos Estudos'!C118,'Resultados dos Estudos'!C125)</f>
        <v>4</v>
      </c>
      <c r="F25" s="76"/>
      <c r="G25" s="5"/>
      <c r="H25" s="8"/>
      <c r="K25" s="4"/>
      <c r="L25" s="32"/>
    </row>
    <row r="26" spans="1:12" ht="12.75">
      <c r="A26" s="7"/>
      <c r="B26" s="5"/>
      <c r="C26" s="5"/>
      <c r="D26" s="5"/>
      <c r="E26" s="5"/>
      <c r="F26" s="5"/>
      <c r="G26" s="5"/>
      <c r="H26" s="8"/>
      <c r="K26" s="4"/>
      <c r="L26" s="4"/>
    </row>
    <row r="27" spans="1:12" ht="12.75">
      <c r="A27" s="7"/>
      <c r="B27" s="5"/>
      <c r="C27" s="5"/>
      <c r="D27" s="5"/>
      <c r="E27" s="5"/>
      <c r="F27" s="5"/>
      <c r="G27" s="5"/>
      <c r="H27" s="8"/>
      <c r="K27" s="4"/>
      <c r="L27" s="4"/>
    </row>
    <row r="28" spans="1:8" ht="12.75">
      <c r="A28" s="7"/>
      <c r="B28" s="13" t="s">
        <v>109</v>
      </c>
      <c r="C28" s="5"/>
      <c r="D28" s="5"/>
      <c r="E28" s="5"/>
      <c r="F28" s="5"/>
      <c r="G28" s="5"/>
      <c r="H28" s="8"/>
    </row>
    <row r="29" spans="1:8" ht="30" customHeight="1">
      <c r="A29" s="7"/>
      <c r="B29" s="73">
        <f>IF(AND(B17=1,C17&lt;3,C15&lt;4),L53,$H$25)</f>
        <v>0</v>
      </c>
      <c r="C29" s="73"/>
      <c r="D29" s="73"/>
      <c r="E29" s="73"/>
      <c r="F29" s="73"/>
      <c r="G29" s="5"/>
      <c r="H29" s="8"/>
    </row>
    <row r="30" spans="1:8" ht="12.75">
      <c r="A30" s="7"/>
      <c r="B30" s="14">
        <f>IF(C17=1,L54,$H$25)</f>
        <v>0</v>
      </c>
      <c r="C30" s="5"/>
      <c r="D30" s="5"/>
      <c r="E30" s="5"/>
      <c r="F30" s="5"/>
      <c r="G30" s="5"/>
      <c r="H30" s="8"/>
    </row>
    <row r="31" spans="1:8" ht="12.75">
      <c r="A31" s="7"/>
      <c r="B31" s="14">
        <f>IF(D17=1,L55,$H$25)</f>
        <v>0</v>
      </c>
      <c r="C31" s="5"/>
      <c r="D31" s="5"/>
      <c r="E31" s="5"/>
      <c r="F31" s="5"/>
      <c r="G31" s="5"/>
      <c r="H31" s="8"/>
    </row>
    <row r="32" spans="1:8" ht="12.75">
      <c r="A32" s="7"/>
      <c r="B32" s="14">
        <f>IF(AND(E11=1,F10&gt;1),L56,$H$25)</f>
        <v>0</v>
      </c>
      <c r="C32" s="5"/>
      <c r="D32" s="5"/>
      <c r="E32" s="5"/>
      <c r="F32" s="5"/>
      <c r="G32" s="5"/>
      <c r="H32" s="8"/>
    </row>
    <row r="33" spans="1:8" ht="12.75">
      <c r="A33" s="7"/>
      <c r="B33" s="14">
        <f>IF(AND(E13=1,F10&gt;1),L57,$H$25)</f>
        <v>0</v>
      </c>
      <c r="C33" s="5"/>
      <c r="D33" s="5"/>
      <c r="E33" s="5"/>
      <c r="F33" s="5"/>
      <c r="G33" s="5"/>
      <c r="H33" s="8"/>
    </row>
    <row r="34" spans="1:8" ht="12.75">
      <c r="A34" s="7"/>
      <c r="B34" s="14">
        <f>IF(F10=1,L58,$H$25)</f>
        <v>0</v>
      </c>
      <c r="C34" s="5"/>
      <c r="D34" s="5"/>
      <c r="E34" s="5"/>
      <c r="F34" s="5"/>
      <c r="G34" s="5"/>
      <c r="H34" s="8"/>
    </row>
    <row r="35" spans="1:8" ht="12.75">
      <c r="A35" s="7"/>
      <c r="B35" s="14">
        <f>IF(AND(E15=1,F14&gt;1),L59,$H$25)</f>
        <v>0</v>
      </c>
      <c r="C35" s="5"/>
      <c r="D35" s="5"/>
      <c r="E35" s="5"/>
      <c r="F35" s="5"/>
      <c r="G35" s="5"/>
      <c r="H35" s="8"/>
    </row>
    <row r="36" spans="1:8" ht="12.75">
      <c r="A36" s="7"/>
      <c r="B36" s="14">
        <f>IF(AND(E17=1,F14&gt;1),L60,$H$25)</f>
        <v>0</v>
      </c>
      <c r="C36" s="5"/>
      <c r="D36" s="5"/>
      <c r="E36" s="5"/>
      <c r="F36" s="5"/>
      <c r="G36" s="5"/>
      <c r="H36" s="8"/>
    </row>
    <row r="37" spans="1:8" ht="12.75">
      <c r="A37" s="7"/>
      <c r="B37" s="14">
        <f>IF(AND(E19=1,F14&gt;1),L61,$H$25)</f>
        <v>0</v>
      </c>
      <c r="C37" s="5"/>
      <c r="D37" s="5"/>
      <c r="E37" s="5"/>
      <c r="F37" s="5"/>
      <c r="G37" s="5"/>
      <c r="H37" s="8"/>
    </row>
    <row r="38" spans="1:8" ht="12.75">
      <c r="A38" s="7"/>
      <c r="B38" s="14">
        <f>IF(F14=1,L62,$H$25)</f>
        <v>0</v>
      </c>
      <c r="C38" s="5"/>
      <c r="D38" s="5"/>
      <c r="E38" s="5"/>
      <c r="F38" s="5"/>
      <c r="G38" s="5"/>
      <c r="H38" s="8"/>
    </row>
    <row r="39" spans="1:8" ht="12.75">
      <c r="A39" s="7"/>
      <c r="B39" s="14">
        <f>IF(E21=1,L63,$H$25)</f>
        <v>0</v>
      </c>
      <c r="C39" s="5"/>
      <c r="D39" s="5"/>
      <c r="E39" s="5"/>
      <c r="F39" s="5"/>
      <c r="G39" s="5"/>
      <c r="H39" s="8"/>
    </row>
    <row r="40" spans="1:8" ht="36.75" customHeight="1">
      <c r="A40" s="7"/>
      <c r="B40" s="73">
        <f>IF(E23=1,L64,$H$25)</f>
        <v>0</v>
      </c>
      <c r="C40" s="73"/>
      <c r="D40" s="73"/>
      <c r="E40" s="73"/>
      <c r="F40" s="73"/>
      <c r="G40" s="5"/>
      <c r="H40" s="8"/>
    </row>
    <row r="41" spans="1:8" ht="12.75">
      <c r="A41" s="7"/>
      <c r="B41" s="14">
        <f>IF(E25=1,L65,$H$25)</f>
        <v>0</v>
      </c>
      <c r="C41" s="5"/>
      <c r="D41" s="5"/>
      <c r="E41" s="5"/>
      <c r="F41" s="5"/>
      <c r="G41" s="5"/>
      <c r="H41" s="8"/>
    </row>
    <row r="42" spans="1:11" ht="12.75">
      <c r="A42" s="7"/>
      <c r="B42" s="5"/>
      <c r="C42" s="5"/>
      <c r="D42" s="5"/>
      <c r="E42" s="5"/>
      <c r="F42" s="5"/>
      <c r="G42" s="5"/>
      <c r="H42" s="8"/>
      <c r="K42" s="15">
        <f>COUNTIF(E11:E25,"=1")</f>
        <v>0</v>
      </c>
    </row>
    <row r="43" spans="1:8" ht="12.75">
      <c r="A43" s="7"/>
      <c r="B43" s="52" t="s">
        <v>115</v>
      </c>
      <c r="C43" s="5"/>
      <c r="D43" s="5"/>
      <c r="E43" s="5"/>
      <c r="F43" s="5"/>
      <c r="G43" s="5"/>
      <c r="H43" s="8"/>
    </row>
    <row r="44" spans="1:8" ht="12.75">
      <c r="A44" s="7"/>
      <c r="B44" s="53">
        <f>IF(SUM(E11,E13,E15,E17,E19,E21,E23,E25)=8,L67,0)</f>
        <v>0</v>
      </c>
      <c r="C44" s="5"/>
      <c r="D44" s="5"/>
      <c r="E44" s="5"/>
      <c r="F44" s="5"/>
      <c r="G44" s="5"/>
      <c r="H44" s="8"/>
    </row>
    <row r="45" spans="1:8" ht="12.75">
      <c r="A45" s="7"/>
      <c r="B45" s="53">
        <f>IF(AND(SUM(C11,C13,C15,D13)=4,E25=1),L68,0)</f>
        <v>0</v>
      </c>
      <c r="C45" s="5"/>
      <c r="D45" s="5"/>
      <c r="E45" s="5"/>
      <c r="F45" s="5"/>
      <c r="G45" s="5"/>
      <c r="H45" s="8"/>
    </row>
    <row r="46" spans="1:8" ht="12.75">
      <c r="A46" s="7"/>
      <c r="B46" s="53">
        <f>IF(AND(SUM(C11,C13,C15,D13)=4,K42&gt;=4),L69,0)</f>
        <v>0</v>
      </c>
      <c r="C46" s="5"/>
      <c r="D46" s="5"/>
      <c r="E46" s="5"/>
      <c r="F46" s="5"/>
      <c r="G46" s="5"/>
      <c r="H46" s="8"/>
    </row>
    <row r="47" spans="1:8" ht="12.75">
      <c r="A47" s="7"/>
      <c r="B47" s="5"/>
      <c r="C47" s="5"/>
      <c r="D47" s="5"/>
      <c r="E47" s="5"/>
      <c r="F47" s="5"/>
      <c r="G47" s="5"/>
      <c r="H47" s="8"/>
    </row>
    <row r="48" spans="1:8" ht="12.75">
      <c r="A48" s="7"/>
      <c r="B48" s="5"/>
      <c r="C48" s="5"/>
      <c r="D48" s="5"/>
      <c r="E48" s="5"/>
      <c r="F48" s="5"/>
      <c r="G48" s="5"/>
      <c r="H48" s="8"/>
    </row>
    <row r="49" spans="1:8" ht="12.75">
      <c r="A49" s="7"/>
      <c r="B49" s="5"/>
      <c r="C49" s="5"/>
      <c r="D49" s="5"/>
      <c r="E49" s="5"/>
      <c r="F49" s="5"/>
      <c r="G49" s="5"/>
      <c r="H49" s="8"/>
    </row>
    <row r="50" spans="1:8" ht="13.5" thickBot="1">
      <c r="A50" s="11"/>
      <c r="B50" s="6"/>
      <c r="C50" s="6"/>
      <c r="D50" s="6"/>
      <c r="E50" s="6"/>
      <c r="F50" s="6"/>
      <c r="G50" s="6"/>
      <c r="H50" s="12"/>
    </row>
    <row r="53" ht="12.75">
      <c r="L53" s="16" t="s">
        <v>100</v>
      </c>
    </row>
    <row r="54" ht="12.75">
      <c r="L54" s="17" t="s">
        <v>102</v>
      </c>
    </row>
    <row r="55" ht="12.75">
      <c r="L55" s="17" t="s">
        <v>101</v>
      </c>
    </row>
    <row r="56" ht="12.75">
      <c r="L56" s="17" t="s">
        <v>122</v>
      </c>
    </row>
    <row r="57" ht="12.75">
      <c r="L57" s="17" t="s">
        <v>104</v>
      </c>
    </row>
    <row r="58" ht="12.75">
      <c r="L58" s="17" t="s">
        <v>103</v>
      </c>
    </row>
    <row r="59" ht="12.75">
      <c r="L59" s="17" t="s">
        <v>123</v>
      </c>
    </row>
    <row r="60" ht="12.75">
      <c r="L60" s="17" t="s">
        <v>124</v>
      </c>
    </row>
    <row r="61" ht="12.75">
      <c r="L61" s="17" t="s">
        <v>125</v>
      </c>
    </row>
    <row r="62" ht="12.75">
      <c r="L62" s="17" t="s">
        <v>105</v>
      </c>
    </row>
    <row r="63" ht="12.75">
      <c r="L63" s="17" t="s">
        <v>106</v>
      </c>
    </row>
    <row r="64" ht="12.75">
      <c r="L64" s="17" t="s">
        <v>107</v>
      </c>
    </row>
    <row r="65" ht="12.75">
      <c r="L65" s="17" t="s">
        <v>108</v>
      </c>
    </row>
    <row r="66" ht="12.75">
      <c r="L66" s="15"/>
    </row>
    <row r="67" ht="12.75">
      <c r="L67" s="17" t="s">
        <v>112</v>
      </c>
    </row>
    <row r="68" ht="12.75">
      <c r="L68" s="17" t="s">
        <v>113</v>
      </c>
    </row>
    <row r="69" ht="12.75">
      <c r="L69" s="17" t="s">
        <v>114</v>
      </c>
    </row>
  </sheetData>
  <sheetProtection password="C9B3" sheet="1" objects="1" scenarios="1" selectLockedCells="1" selectUnlockedCells="1"/>
  <mergeCells count="9">
    <mergeCell ref="E9:F9"/>
    <mergeCell ref="F10:F13"/>
    <mergeCell ref="D13:D15"/>
    <mergeCell ref="F14:F19"/>
    <mergeCell ref="B29:F29"/>
    <mergeCell ref="B40:F40"/>
    <mergeCell ref="F20:F23"/>
    <mergeCell ref="B24:C24"/>
    <mergeCell ref="F24:F2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Karina de Oliveira Cham - COASQ</cp:lastModifiedBy>
  <cp:lastPrinted>2012-11-07T15:42:48Z</cp:lastPrinted>
  <dcterms:modified xsi:type="dcterms:W3CDTF">2012-11-16T17:01:21Z</dcterms:modified>
  <cp:category/>
  <cp:version/>
  <cp:contentType/>
  <cp:contentStatus/>
</cp:coreProperties>
</file>